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07\Documents\fmf\"/>
    </mc:Choice>
  </mc:AlternateContent>
  <bookViews>
    <workbookView xWindow="0" yWindow="0" windowWidth="28800" windowHeight="12435" activeTab="2"/>
  </bookViews>
  <sheets>
    <sheet name="Dropdown" sheetId="3" r:id="rId1"/>
    <sheet name="Attributes" sheetId="1" r:id="rId2"/>
    <sheet name="Lines" sheetId="2" r:id="rId3"/>
    <sheet name="1st" sheetId="5" r:id="rId4"/>
    <sheet name="2nd" sheetId="10" r:id="rId5"/>
    <sheet name="3rd" sheetId="11" r:id="rId6"/>
    <sheet name="4th" sheetId="12" r:id="rId7"/>
    <sheet name="Scouting" sheetId="6" r:id="rId8"/>
    <sheet name="Draft" sheetId="7" r:id="rId9"/>
    <sheet name="Practice tips" sheetId="8"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2" i="2" l="1"/>
  <c r="AC12" i="2"/>
  <c r="AD8" i="2"/>
  <c r="AC8" i="2"/>
  <c r="AD4" i="2"/>
  <c r="AC4" i="2"/>
  <c r="AK5" i="1"/>
  <c r="AB12" i="2"/>
  <c r="AB4" i="2"/>
  <c r="V12" i="2"/>
  <c r="AF3" i="3"/>
  <c r="AG3" i="3"/>
  <c r="X16" i="2" s="1"/>
  <c r="F3" i="3"/>
  <c r="W16" i="2" s="1"/>
  <c r="H4" i="12"/>
  <c r="F4" i="12"/>
  <c r="D4" i="12"/>
  <c r="Z7" i="12" s="1"/>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5" i="12"/>
  <c r="L4" i="11"/>
  <c r="J4" i="11"/>
  <c r="H4" i="11"/>
  <c r="F4" i="11"/>
  <c r="D4"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J15" i="11"/>
  <c r="L4" i="10"/>
  <c r="L24" i="10" s="1"/>
  <c r="J4" i="10"/>
  <c r="H4" i="10"/>
  <c r="H22" i="10" s="1"/>
  <c r="F4" i="10"/>
  <c r="D4" i="10"/>
  <c r="D28" i="10" s="1"/>
  <c r="B31" i="10"/>
  <c r="B30" i="10"/>
  <c r="H30" i="10" s="1"/>
  <c r="B29" i="10"/>
  <c r="B28" i="10"/>
  <c r="B27" i="10"/>
  <c r="B26" i="10"/>
  <c r="L26" i="10" s="1"/>
  <c r="B25" i="10"/>
  <c r="B24" i="10"/>
  <c r="B23" i="10"/>
  <c r="L23" i="10" s="1"/>
  <c r="B22" i="10"/>
  <c r="B21" i="10"/>
  <c r="H21" i="10" s="1"/>
  <c r="B20" i="10"/>
  <c r="B19" i="10"/>
  <c r="L19" i="10" s="1"/>
  <c r="B18" i="10"/>
  <c r="B17" i="10"/>
  <c r="B16" i="10"/>
  <c r="B15" i="10"/>
  <c r="L15" i="10" s="1"/>
  <c r="B14" i="10"/>
  <c r="B13" i="10"/>
  <c r="B12" i="10"/>
  <c r="B11" i="10"/>
  <c r="L11" i="10" s="1"/>
  <c r="B10" i="10"/>
  <c r="B9" i="10"/>
  <c r="B8" i="10"/>
  <c r="B7" i="10"/>
  <c r="B6" i="10"/>
  <c r="B5" i="10"/>
  <c r="AE3" i="3"/>
  <c r="BA6" i="1"/>
  <c r="BA7" i="1"/>
  <c r="BA8" i="1"/>
  <c r="BA9" i="1"/>
  <c r="BA10" i="1"/>
  <c r="BA11" i="1"/>
  <c r="BA12" i="1"/>
  <c r="BA13" i="1"/>
  <c r="BA14" i="1"/>
  <c r="BA15" i="1"/>
  <c r="BA16" i="1"/>
  <c r="BA17" i="1"/>
  <c r="BA18" i="1"/>
  <c r="BA19" i="1"/>
  <c r="BA20" i="1"/>
  <c r="BA21" i="1"/>
  <c r="BA22" i="1"/>
  <c r="BA23" i="1"/>
  <c r="BA24" i="1"/>
  <c r="BA25" i="1"/>
  <c r="BA26" i="1"/>
  <c r="BA27" i="1"/>
  <c r="BA5" i="1"/>
  <c r="AD3" i="3"/>
  <c r="AZ6" i="1"/>
  <c r="AZ7" i="1"/>
  <c r="AZ8" i="1"/>
  <c r="AZ9" i="1"/>
  <c r="AZ10" i="1"/>
  <c r="AZ11" i="1"/>
  <c r="AZ12" i="1"/>
  <c r="AZ13" i="1"/>
  <c r="AZ14" i="1"/>
  <c r="AZ15" i="1"/>
  <c r="AZ16" i="1"/>
  <c r="AZ17" i="1"/>
  <c r="AZ18" i="1"/>
  <c r="AZ19" i="1"/>
  <c r="AZ20" i="1"/>
  <c r="AZ21" i="1"/>
  <c r="AZ22" i="1"/>
  <c r="AZ23" i="1"/>
  <c r="AZ24" i="1"/>
  <c r="AZ25" i="1"/>
  <c r="AZ26" i="1"/>
  <c r="AZ27" i="1"/>
  <c r="AZ5" i="1"/>
  <c r="AC3" i="3"/>
  <c r="AY6" i="1"/>
  <c r="AY7" i="1"/>
  <c r="AY8" i="1"/>
  <c r="AY9" i="1"/>
  <c r="AY10" i="1"/>
  <c r="AY11" i="1"/>
  <c r="AY12" i="1"/>
  <c r="AY13" i="1"/>
  <c r="AY14" i="1"/>
  <c r="AY15" i="1"/>
  <c r="AY16" i="1"/>
  <c r="AY17" i="1"/>
  <c r="AY18" i="1"/>
  <c r="AY19" i="1"/>
  <c r="AY20" i="1"/>
  <c r="AY21" i="1"/>
  <c r="AY22" i="1"/>
  <c r="AY23" i="1"/>
  <c r="AY24" i="1"/>
  <c r="AY25" i="1"/>
  <c r="AY26" i="1"/>
  <c r="AY27" i="1"/>
  <c r="AY5" i="1"/>
  <c r="AX6" i="1"/>
  <c r="AX7" i="1"/>
  <c r="AX8" i="1"/>
  <c r="AX9" i="1"/>
  <c r="AX10" i="1"/>
  <c r="AX11" i="1"/>
  <c r="AX12" i="1"/>
  <c r="AX13" i="1"/>
  <c r="AX14" i="1"/>
  <c r="AX15" i="1"/>
  <c r="AX16" i="1"/>
  <c r="AX17" i="1"/>
  <c r="AX18" i="1"/>
  <c r="AX19" i="1"/>
  <c r="AX20" i="1"/>
  <c r="AX21" i="1"/>
  <c r="AX22" i="1"/>
  <c r="AX23" i="1"/>
  <c r="AX24" i="1"/>
  <c r="AX25" i="1"/>
  <c r="AX26" i="1"/>
  <c r="AX27" i="1"/>
  <c r="AX5" i="1"/>
  <c r="I3" i="3"/>
  <c r="J3" i="3"/>
  <c r="K3" i="3"/>
  <c r="L3" i="3"/>
  <c r="M3" i="3"/>
  <c r="N3" i="3"/>
  <c r="O3" i="3"/>
  <c r="P3" i="3"/>
  <c r="Q3" i="3"/>
  <c r="X9" i="10" s="1"/>
  <c r="R3" i="3"/>
  <c r="S3" i="3"/>
  <c r="T3" i="3"/>
  <c r="U3" i="3"/>
  <c r="V3" i="3"/>
  <c r="AD7" i="11" s="1"/>
  <c r="W3" i="3"/>
  <c r="AD5" i="10" s="1"/>
  <c r="X3" i="3"/>
  <c r="Y3" i="3"/>
  <c r="Z3" i="3"/>
  <c r="S4" i="10" s="1"/>
  <c r="AA3" i="3"/>
  <c r="AB3" i="3"/>
  <c r="H3" i="3"/>
  <c r="G3" i="3"/>
  <c r="AP6" i="1"/>
  <c r="AP7" i="1"/>
  <c r="AP8" i="1"/>
  <c r="AP9" i="1"/>
  <c r="AP10" i="1"/>
  <c r="AP11" i="1"/>
  <c r="AP12" i="1"/>
  <c r="AP13" i="1"/>
  <c r="AP14" i="1"/>
  <c r="AP15" i="1"/>
  <c r="AP16" i="1"/>
  <c r="AP17" i="1"/>
  <c r="AP18" i="1"/>
  <c r="AP19" i="1"/>
  <c r="AP20" i="1"/>
  <c r="AP21" i="1"/>
  <c r="AP22" i="1"/>
  <c r="AP23" i="1"/>
  <c r="AP24" i="1"/>
  <c r="AP25" i="1"/>
  <c r="AP26" i="1"/>
  <c r="AP27" i="1"/>
  <c r="AP5" i="1"/>
  <c r="L4" i="5"/>
  <c r="X23" i="5" s="1"/>
  <c r="J4" i="5"/>
  <c r="W23" i="5" s="1"/>
  <c r="H4" i="5"/>
  <c r="F4" i="5"/>
  <c r="D4" i="5"/>
  <c r="T23" i="5" s="1"/>
  <c r="B6" i="5"/>
  <c r="B7" i="5"/>
  <c r="B8" i="5"/>
  <c r="B9" i="5"/>
  <c r="L9" i="5" s="1"/>
  <c r="B10" i="5"/>
  <c r="B11" i="5"/>
  <c r="B12" i="5"/>
  <c r="B13" i="5"/>
  <c r="L13" i="5" s="1"/>
  <c r="B14" i="5"/>
  <c r="B15" i="5"/>
  <c r="B16" i="5"/>
  <c r="B17" i="5"/>
  <c r="L17" i="5" s="1"/>
  <c r="B18" i="5"/>
  <c r="B19" i="5"/>
  <c r="B20" i="5"/>
  <c r="B21" i="5"/>
  <c r="L21" i="5" s="1"/>
  <c r="B22" i="5"/>
  <c r="B23" i="5"/>
  <c r="B24" i="5"/>
  <c r="B25" i="5"/>
  <c r="L25" i="5" s="1"/>
  <c r="B26" i="5"/>
  <c r="B27" i="5"/>
  <c r="B28" i="5"/>
  <c r="B29" i="5"/>
  <c r="B30" i="5"/>
  <c r="B31" i="5"/>
  <c r="B5" i="5"/>
  <c r="D24" i="2"/>
  <c r="D9" i="12" l="1"/>
  <c r="D31" i="12"/>
  <c r="Z4" i="2"/>
  <c r="Z12" i="2"/>
  <c r="R4" i="11"/>
  <c r="W12" i="2"/>
  <c r="U16" i="2"/>
  <c r="AA4" i="2"/>
  <c r="U19" i="5"/>
  <c r="L30" i="10"/>
  <c r="N4" i="12"/>
  <c r="V4" i="2"/>
  <c r="U4" i="2"/>
  <c r="V8" i="2"/>
  <c r="Z8" i="2"/>
  <c r="X12" i="2"/>
  <c r="V16" i="2"/>
  <c r="Z16" i="2"/>
  <c r="AB8" i="2"/>
  <c r="V19" i="12"/>
  <c r="X8" i="2"/>
  <c r="F9" i="10"/>
  <c r="V15" i="11"/>
  <c r="U8" i="2"/>
  <c r="Y8" i="2"/>
  <c r="Y16" i="2"/>
  <c r="AA8" i="2"/>
  <c r="V19" i="5"/>
  <c r="W7" i="10"/>
  <c r="D6" i="11"/>
  <c r="X13" i="11"/>
  <c r="W4" i="2"/>
  <c r="Y4" i="2"/>
  <c r="W8" i="2"/>
  <c r="U12" i="2"/>
  <c r="Y12" i="2"/>
  <c r="X4" i="2"/>
  <c r="AA12" i="2"/>
  <c r="K4" i="10"/>
  <c r="W11" i="10"/>
  <c r="H14" i="10"/>
  <c r="V11" i="11"/>
  <c r="D11" i="5"/>
  <c r="H30" i="11"/>
  <c r="T17" i="12"/>
  <c r="L31" i="10"/>
  <c r="V5" i="10"/>
  <c r="L7" i="10"/>
  <c r="U17" i="10"/>
  <c r="L28" i="10"/>
  <c r="V7" i="11"/>
  <c r="AB9" i="11"/>
  <c r="O4" i="10"/>
  <c r="AC5" i="5"/>
  <c r="W23" i="10"/>
  <c r="D6" i="12"/>
  <c r="T13" i="12"/>
  <c r="F5" i="5"/>
  <c r="V15" i="12"/>
  <c r="AB7" i="5"/>
  <c r="W19" i="10"/>
  <c r="V11" i="12"/>
  <c r="AB9" i="5"/>
  <c r="W21" i="10"/>
  <c r="W15" i="10"/>
  <c r="AB9" i="12"/>
  <c r="H30" i="12"/>
  <c r="V7" i="12"/>
  <c r="U23" i="12"/>
  <c r="U19" i="12"/>
  <c r="U15" i="12"/>
  <c r="U11" i="12"/>
  <c r="U7" i="12"/>
  <c r="F24" i="12"/>
  <c r="F12" i="12"/>
  <c r="F11" i="12"/>
  <c r="O6" i="12" s="1"/>
  <c r="U9" i="12"/>
  <c r="F14" i="12"/>
  <c r="F13" i="12"/>
  <c r="F10" i="12"/>
  <c r="F30" i="12"/>
  <c r="F28" i="12"/>
  <c r="F26" i="12"/>
  <c r="F23" i="12"/>
  <c r="F20" i="12"/>
  <c r="F19" i="12"/>
  <c r="F16" i="12"/>
  <c r="F15" i="12"/>
  <c r="F7" i="12"/>
  <c r="AA5" i="12"/>
  <c r="F18" i="12"/>
  <c r="U21" i="12"/>
  <c r="U17" i="12"/>
  <c r="U13" i="12"/>
  <c r="F9" i="12"/>
  <c r="AA7" i="12"/>
  <c r="F6" i="12"/>
  <c r="O4" i="12"/>
  <c r="G4" i="12"/>
  <c r="F31" i="12"/>
  <c r="F29" i="12"/>
  <c r="F27" i="12"/>
  <c r="F25" i="12"/>
  <c r="F22" i="12"/>
  <c r="F21" i="12"/>
  <c r="F17" i="12"/>
  <c r="F8" i="12"/>
  <c r="R4" i="12"/>
  <c r="F5" i="12"/>
  <c r="U5" i="12"/>
  <c r="T21" i="12"/>
  <c r="V23" i="12"/>
  <c r="S4" i="12"/>
  <c r="H5" i="12"/>
  <c r="V5" i="12"/>
  <c r="Z5" i="12"/>
  <c r="D7" i="12"/>
  <c r="H8" i="12"/>
  <c r="T9" i="12"/>
  <c r="H10" i="12"/>
  <c r="D11" i="12"/>
  <c r="N6" i="12" s="1"/>
  <c r="D12" i="12"/>
  <c r="H13" i="12"/>
  <c r="H14" i="12"/>
  <c r="D15" i="12"/>
  <c r="D16" i="12"/>
  <c r="H17" i="12"/>
  <c r="H18" i="12"/>
  <c r="D19" i="12"/>
  <c r="D20" i="12"/>
  <c r="H21" i="12"/>
  <c r="H22" i="12"/>
  <c r="D23" i="12"/>
  <c r="D24" i="12"/>
  <c r="H25" i="12"/>
  <c r="D26" i="12"/>
  <c r="H27" i="12"/>
  <c r="D28" i="12"/>
  <c r="H29" i="12"/>
  <c r="D30" i="12"/>
  <c r="H31" i="12"/>
  <c r="H6" i="12"/>
  <c r="T7" i="12"/>
  <c r="AB7" i="12"/>
  <c r="H9" i="12"/>
  <c r="T15" i="12"/>
  <c r="Y15" i="12" s="1"/>
  <c r="T19" i="12"/>
  <c r="T23" i="12"/>
  <c r="P4" i="12"/>
  <c r="T11" i="12"/>
  <c r="V13" i="12"/>
  <c r="V17" i="12"/>
  <c r="V21" i="12"/>
  <c r="E4" i="12"/>
  <c r="I4" i="12"/>
  <c r="Q4" i="12"/>
  <c r="D5" i="12"/>
  <c r="T5" i="12"/>
  <c r="AB5" i="12"/>
  <c r="H7" i="12"/>
  <c r="D8" i="12"/>
  <c r="V9" i="12"/>
  <c r="Z9" i="12"/>
  <c r="D10" i="12"/>
  <c r="H11" i="12"/>
  <c r="P6" i="12" s="1"/>
  <c r="H12" i="12"/>
  <c r="D13" i="12"/>
  <c r="D14" i="12"/>
  <c r="H15" i="12"/>
  <c r="H16" i="12"/>
  <c r="D17" i="12"/>
  <c r="D18" i="12"/>
  <c r="H19" i="12"/>
  <c r="H20" i="12"/>
  <c r="D21" i="12"/>
  <c r="D22" i="12"/>
  <c r="H23" i="12"/>
  <c r="H24" i="12"/>
  <c r="D25" i="12"/>
  <c r="H26" i="12"/>
  <c r="D27" i="12"/>
  <c r="H28" i="12"/>
  <c r="D29" i="12"/>
  <c r="L9" i="11"/>
  <c r="L6" i="11"/>
  <c r="L31" i="11"/>
  <c r="F8" i="11"/>
  <c r="F10" i="11"/>
  <c r="T13" i="11"/>
  <c r="J16" i="11"/>
  <c r="Z7" i="11"/>
  <c r="W9" i="11"/>
  <c r="J12" i="11"/>
  <c r="U23" i="11"/>
  <c r="U19" i="11"/>
  <c r="U15" i="11"/>
  <c r="U11" i="11"/>
  <c r="U7" i="11"/>
  <c r="F26" i="11"/>
  <c r="F15" i="11"/>
  <c r="F12" i="11"/>
  <c r="F11" i="11"/>
  <c r="O6" i="11" s="1"/>
  <c r="F7" i="11"/>
  <c r="AA5" i="11"/>
  <c r="F30" i="11"/>
  <c r="F28" i="11"/>
  <c r="F24" i="11"/>
  <c r="F23" i="11"/>
  <c r="F20" i="11"/>
  <c r="F19" i="11"/>
  <c r="F16" i="11"/>
  <c r="U9" i="11"/>
  <c r="U21" i="11"/>
  <c r="U17" i="11"/>
  <c r="U13" i="11"/>
  <c r="F9" i="11"/>
  <c r="AA7" i="11"/>
  <c r="F6" i="11"/>
  <c r="O4" i="11"/>
  <c r="G4" i="11"/>
  <c r="F31" i="11"/>
  <c r="F29" i="11"/>
  <c r="F27" i="11"/>
  <c r="F25" i="11"/>
  <c r="F22" i="11"/>
  <c r="F21" i="11"/>
  <c r="F18" i="11"/>
  <c r="F17" i="11"/>
  <c r="N4" i="11"/>
  <c r="U5" i="11"/>
  <c r="W21" i="11"/>
  <c r="W17" i="11"/>
  <c r="W13" i="11"/>
  <c r="J9" i="11"/>
  <c r="AC7" i="11"/>
  <c r="J6" i="11"/>
  <c r="J25" i="11"/>
  <c r="J21" i="11"/>
  <c r="J10" i="11"/>
  <c r="W5" i="11"/>
  <c r="J31" i="11"/>
  <c r="J29" i="11"/>
  <c r="J27" i="11"/>
  <c r="J22" i="11"/>
  <c r="J18" i="11"/>
  <c r="J17" i="11"/>
  <c r="J14" i="11"/>
  <c r="J13" i="11"/>
  <c r="J8" i="11"/>
  <c r="J5" i="11"/>
  <c r="W23" i="11"/>
  <c r="W19" i="11"/>
  <c r="W15" i="11"/>
  <c r="W11" i="11"/>
  <c r="W7" i="11"/>
  <c r="K4" i="11"/>
  <c r="J30" i="11"/>
  <c r="J28" i="11"/>
  <c r="J26" i="11"/>
  <c r="J24" i="11"/>
  <c r="J23" i="11"/>
  <c r="J20" i="11"/>
  <c r="J19" i="11"/>
  <c r="AC5" i="11"/>
  <c r="J11" i="11"/>
  <c r="D31" i="11"/>
  <c r="D29" i="11"/>
  <c r="D27" i="11"/>
  <c r="D25" i="11"/>
  <c r="D22" i="11"/>
  <c r="D21" i="11"/>
  <c r="D18" i="11"/>
  <c r="D17" i="11"/>
  <c r="D14" i="11"/>
  <c r="D13" i="11"/>
  <c r="D10" i="11"/>
  <c r="Z9" i="11"/>
  <c r="D8" i="11"/>
  <c r="T5" i="11"/>
  <c r="D5" i="11"/>
  <c r="Q4" i="11"/>
  <c r="E4" i="11"/>
  <c r="T11" i="11"/>
  <c r="T7" i="11"/>
  <c r="T23" i="11"/>
  <c r="T19" i="11"/>
  <c r="T15" i="11"/>
  <c r="D30" i="11"/>
  <c r="D28" i="11"/>
  <c r="D26" i="11"/>
  <c r="D24" i="11"/>
  <c r="D23" i="11"/>
  <c r="D20" i="11"/>
  <c r="D19" i="11"/>
  <c r="D16" i="11"/>
  <c r="D15" i="11"/>
  <c r="D12" i="11"/>
  <c r="D11" i="11"/>
  <c r="N6" i="11" s="1"/>
  <c r="T9" i="11"/>
  <c r="D7" i="11"/>
  <c r="Z5" i="11"/>
  <c r="T21" i="11"/>
  <c r="T17" i="11"/>
  <c r="F5" i="11"/>
  <c r="J7" i="11"/>
  <c r="D9" i="11"/>
  <c r="F13" i="11"/>
  <c r="F14" i="11"/>
  <c r="O8" i="11" s="1"/>
  <c r="X17" i="11"/>
  <c r="V19" i="11"/>
  <c r="X21" i="11"/>
  <c r="V23" i="11"/>
  <c r="S4" i="11"/>
  <c r="H5" i="11"/>
  <c r="V5" i="11"/>
  <c r="AD5" i="11"/>
  <c r="L7" i="11"/>
  <c r="H8" i="11"/>
  <c r="X9" i="11"/>
  <c r="H10" i="11"/>
  <c r="L11" i="11"/>
  <c r="L12" i="11"/>
  <c r="H13" i="11"/>
  <c r="H14" i="11"/>
  <c r="L15" i="11"/>
  <c r="L16" i="11"/>
  <c r="H17" i="11"/>
  <c r="H18" i="11"/>
  <c r="L19" i="11"/>
  <c r="L20" i="11"/>
  <c r="H21" i="11"/>
  <c r="H22" i="11"/>
  <c r="L23" i="11"/>
  <c r="L24" i="11"/>
  <c r="H25" i="11"/>
  <c r="L26" i="11"/>
  <c r="H27" i="11"/>
  <c r="L28" i="11"/>
  <c r="H29" i="11"/>
  <c r="L30" i="11"/>
  <c r="H31" i="11"/>
  <c r="P4" i="11"/>
  <c r="H9" i="11"/>
  <c r="V13" i="11"/>
  <c r="V17" i="11"/>
  <c r="X19" i="11"/>
  <c r="X23" i="11"/>
  <c r="H6" i="11"/>
  <c r="X7" i="11"/>
  <c r="AB7" i="11"/>
  <c r="X11" i="11"/>
  <c r="X15" i="11"/>
  <c r="V21" i="11"/>
  <c r="I4" i="11"/>
  <c r="M4" i="11"/>
  <c r="X5" i="11"/>
  <c r="AB5" i="11"/>
  <c r="H7" i="11"/>
  <c r="L8" i="11"/>
  <c r="V9" i="11"/>
  <c r="L10" i="11"/>
  <c r="H11" i="11"/>
  <c r="P6" i="11" s="1"/>
  <c r="H12" i="11"/>
  <c r="L13" i="11"/>
  <c r="L14" i="11"/>
  <c r="H15" i="11"/>
  <c r="H16" i="11"/>
  <c r="L17" i="11"/>
  <c r="L18" i="11"/>
  <c r="H19" i="11"/>
  <c r="H20" i="11"/>
  <c r="L21" i="11"/>
  <c r="L22" i="11"/>
  <c r="H23" i="11"/>
  <c r="H24" i="11"/>
  <c r="L25" i="11"/>
  <c r="H26" i="11"/>
  <c r="L27" i="11"/>
  <c r="H28" i="11"/>
  <c r="L29" i="11"/>
  <c r="L12" i="10"/>
  <c r="L16" i="10"/>
  <c r="L20" i="10"/>
  <c r="H13" i="10"/>
  <c r="H18" i="10"/>
  <c r="H25" i="10"/>
  <c r="H27" i="10"/>
  <c r="H29" i="10"/>
  <c r="H31" i="10"/>
  <c r="H5" i="10"/>
  <c r="H8" i="10"/>
  <c r="H10" i="10"/>
  <c r="H17" i="10"/>
  <c r="U23" i="10"/>
  <c r="U13" i="10"/>
  <c r="U21" i="10"/>
  <c r="G4" i="10"/>
  <c r="F6" i="10"/>
  <c r="AA7" i="10"/>
  <c r="D7" i="10"/>
  <c r="T9" i="10"/>
  <c r="D30" i="10"/>
  <c r="D12" i="10"/>
  <c r="D16" i="10"/>
  <c r="D20" i="10"/>
  <c r="D23" i="10"/>
  <c r="D31" i="10"/>
  <c r="Z5" i="10"/>
  <c r="D26" i="10"/>
  <c r="D11" i="10"/>
  <c r="N6" i="10" s="1"/>
  <c r="D15" i="10"/>
  <c r="D19" i="10"/>
  <c r="D24" i="10"/>
  <c r="N4" i="10"/>
  <c r="R4" i="10"/>
  <c r="F5" i="10"/>
  <c r="U5" i="10"/>
  <c r="AC5" i="10"/>
  <c r="D6" i="10"/>
  <c r="L6" i="10"/>
  <c r="J7" i="10"/>
  <c r="V7" i="10"/>
  <c r="Z7" i="10"/>
  <c r="AD7" i="10"/>
  <c r="F8" i="10"/>
  <c r="D9" i="10"/>
  <c r="L9" i="10"/>
  <c r="W9" i="10"/>
  <c r="AB9" i="10"/>
  <c r="F10" i="10"/>
  <c r="J11" i="10"/>
  <c r="V11" i="10"/>
  <c r="J12" i="10"/>
  <c r="F13" i="10"/>
  <c r="T13" i="10"/>
  <c r="X13" i="10"/>
  <c r="F14" i="10"/>
  <c r="J15" i="10"/>
  <c r="V15" i="10"/>
  <c r="J16" i="10"/>
  <c r="F17" i="10"/>
  <c r="T17" i="10"/>
  <c r="X17" i="10"/>
  <c r="F18" i="10"/>
  <c r="J19" i="10"/>
  <c r="V19" i="10"/>
  <c r="J20" i="10"/>
  <c r="F21" i="10"/>
  <c r="T21" i="10"/>
  <c r="X21" i="10"/>
  <c r="F22" i="10"/>
  <c r="J23" i="10"/>
  <c r="V23" i="10"/>
  <c r="J24" i="10"/>
  <c r="F25" i="10"/>
  <c r="J26" i="10"/>
  <c r="F27" i="10"/>
  <c r="J28" i="10"/>
  <c r="F29" i="10"/>
  <c r="J30" i="10"/>
  <c r="F31" i="10"/>
  <c r="W5" i="10"/>
  <c r="AA5" i="10"/>
  <c r="H6" i="10"/>
  <c r="F7" i="10"/>
  <c r="T7" i="10"/>
  <c r="X7" i="10"/>
  <c r="AB7" i="10"/>
  <c r="J8" i="10"/>
  <c r="H9" i="10"/>
  <c r="J10" i="10"/>
  <c r="F11" i="10"/>
  <c r="O6" i="10" s="1"/>
  <c r="T11" i="10"/>
  <c r="X11" i="10"/>
  <c r="F12" i="10"/>
  <c r="J14" i="10"/>
  <c r="F15" i="10"/>
  <c r="T15" i="10"/>
  <c r="X15" i="10"/>
  <c r="F16" i="10"/>
  <c r="J18" i="10"/>
  <c r="F19" i="10"/>
  <c r="T19" i="10"/>
  <c r="X19" i="10"/>
  <c r="F20" i="10"/>
  <c r="J22" i="10"/>
  <c r="F23" i="10"/>
  <c r="X23" i="10"/>
  <c r="F24" i="10"/>
  <c r="J25" i="10"/>
  <c r="F26" i="10"/>
  <c r="J27" i="10"/>
  <c r="F28" i="10"/>
  <c r="J29" i="10"/>
  <c r="F30" i="10"/>
  <c r="J31" i="10"/>
  <c r="P4" i="10"/>
  <c r="J5" i="10"/>
  <c r="U9" i="10"/>
  <c r="J13" i="10"/>
  <c r="V13" i="10"/>
  <c r="J17" i="10"/>
  <c r="V17" i="10"/>
  <c r="J21" i="10"/>
  <c r="V21" i="10"/>
  <c r="T23" i="10"/>
  <c r="E4" i="10"/>
  <c r="I4" i="10"/>
  <c r="M4" i="10"/>
  <c r="Q4" i="10"/>
  <c r="D5" i="10"/>
  <c r="T5" i="10"/>
  <c r="X5" i="10"/>
  <c r="AB5" i="10"/>
  <c r="J6" i="10"/>
  <c r="H7" i="10"/>
  <c r="U7" i="10"/>
  <c r="AC7" i="10"/>
  <c r="D8" i="10"/>
  <c r="L8" i="10"/>
  <c r="J9" i="10"/>
  <c r="V9" i="10"/>
  <c r="Z9" i="10"/>
  <c r="D10" i="10"/>
  <c r="L10" i="10"/>
  <c r="H11" i="10"/>
  <c r="P6" i="10" s="1"/>
  <c r="U11" i="10"/>
  <c r="H12" i="10"/>
  <c r="D13" i="10"/>
  <c r="L13" i="10"/>
  <c r="W13" i="10"/>
  <c r="D14" i="10"/>
  <c r="N8" i="10" s="1"/>
  <c r="L14" i="10"/>
  <c r="H15" i="10"/>
  <c r="U15" i="10"/>
  <c r="H16" i="10"/>
  <c r="D17" i="10"/>
  <c r="L17" i="10"/>
  <c r="W17" i="10"/>
  <c r="D18" i="10"/>
  <c r="L18" i="10"/>
  <c r="H19" i="10"/>
  <c r="U19" i="10"/>
  <c r="H20" i="10"/>
  <c r="D21" i="10"/>
  <c r="L21" i="10"/>
  <c r="D22" i="10"/>
  <c r="L22" i="10"/>
  <c r="H23" i="10"/>
  <c r="H24" i="10"/>
  <c r="D25" i="10"/>
  <c r="L25" i="10"/>
  <c r="H26" i="10"/>
  <c r="D27" i="10"/>
  <c r="L27" i="10"/>
  <c r="H28" i="10"/>
  <c r="D29" i="10"/>
  <c r="L29" i="10"/>
  <c r="Z5" i="5"/>
  <c r="AD5" i="5"/>
  <c r="AC7" i="5"/>
  <c r="F30" i="5"/>
  <c r="AA5" i="5"/>
  <c r="Z7" i="5"/>
  <c r="AD7" i="5"/>
  <c r="AB5" i="5"/>
  <c r="AA7" i="5"/>
  <c r="Z9" i="5"/>
  <c r="AE9" i="5" s="1"/>
  <c r="U5" i="5"/>
  <c r="U9" i="5"/>
  <c r="W15" i="5"/>
  <c r="W17" i="5"/>
  <c r="W21" i="5"/>
  <c r="T19" i="5"/>
  <c r="X19" i="5"/>
  <c r="U17" i="5"/>
  <c r="U21" i="5"/>
  <c r="X9" i="5"/>
  <c r="W7" i="5"/>
  <c r="T17" i="5"/>
  <c r="X17" i="5"/>
  <c r="W19" i="5"/>
  <c r="V21" i="5"/>
  <c r="U23" i="5"/>
  <c r="V23" i="5"/>
  <c r="X11" i="5"/>
  <c r="T15" i="5"/>
  <c r="V17" i="5"/>
  <c r="T21" i="5"/>
  <c r="X21" i="5"/>
  <c r="X15" i="5"/>
  <c r="V5" i="5"/>
  <c r="U15" i="5"/>
  <c r="T7" i="5"/>
  <c r="V15" i="5"/>
  <c r="X7" i="5"/>
  <c r="V9" i="5"/>
  <c r="W5" i="5"/>
  <c r="U7" i="5"/>
  <c r="W9" i="5"/>
  <c r="T5" i="5"/>
  <c r="X5" i="5"/>
  <c r="V7" i="5"/>
  <c r="T9" i="5"/>
  <c r="X13" i="5"/>
  <c r="V11" i="5"/>
  <c r="U11" i="5"/>
  <c r="V13" i="5"/>
  <c r="W11" i="5"/>
  <c r="T13" i="5"/>
  <c r="W13" i="5"/>
  <c r="T11" i="5"/>
  <c r="U13" i="5"/>
  <c r="S4" i="2"/>
  <c r="R12" i="2"/>
  <c r="S16" i="2"/>
  <c r="T12" i="2"/>
  <c r="C20" i="2"/>
  <c r="R4" i="5"/>
  <c r="L26" i="5"/>
  <c r="L22" i="5"/>
  <c r="L14" i="5"/>
  <c r="L10" i="5"/>
  <c r="R4" i="2"/>
  <c r="D20" i="2"/>
  <c r="S8" i="2"/>
  <c r="T4" i="2"/>
  <c r="C24" i="2"/>
  <c r="L20" i="5"/>
  <c r="T16" i="2"/>
  <c r="R8" i="2"/>
  <c r="S12" i="2"/>
  <c r="T8" i="2"/>
  <c r="R16" i="2"/>
  <c r="L31" i="5"/>
  <c r="L15" i="5"/>
  <c r="J19" i="5"/>
  <c r="H24" i="5"/>
  <c r="H16" i="5"/>
  <c r="L12" i="5"/>
  <c r="H8" i="5"/>
  <c r="L11" i="5"/>
  <c r="F29" i="5"/>
  <c r="H15" i="5"/>
  <c r="F28" i="5"/>
  <c r="L29" i="5"/>
  <c r="J21" i="5"/>
  <c r="H27" i="5"/>
  <c r="H23" i="5"/>
  <c r="H19" i="5"/>
  <c r="H11" i="5"/>
  <c r="P6" i="5" s="1"/>
  <c r="H7" i="5"/>
  <c r="L27" i="5"/>
  <c r="J16" i="5"/>
  <c r="J8" i="5"/>
  <c r="J7" i="5"/>
  <c r="L28" i="5"/>
  <c r="S4" i="5"/>
  <c r="H18" i="5"/>
  <c r="H6" i="5"/>
  <c r="J24" i="5"/>
  <c r="H26" i="5"/>
  <c r="H10" i="5"/>
  <c r="L6" i="5"/>
  <c r="J31" i="5"/>
  <c r="H5" i="5"/>
  <c r="H30" i="5"/>
  <c r="H29" i="5"/>
  <c r="H28" i="5"/>
  <c r="J25" i="5"/>
  <c r="L23" i="5"/>
  <c r="H22" i="5"/>
  <c r="H20" i="5"/>
  <c r="L18" i="5"/>
  <c r="J17" i="5"/>
  <c r="J14" i="5"/>
  <c r="J12" i="5"/>
  <c r="J9" i="5"/>
  <c r="L7" i="5"/>
  <c r="F31" i="5"/>
  <c r="L30" i="5"/>
  <c r="K4" i="5"/>
  <c r="J5" i="5"/>
  <c r="L24" i="5"/>
  <c r="L19" i="5"/>
  <c r="J18" i="5"/>
  <c r="L16" i="5"/>
  <c r="J15" i="5"/>
  <c r="H14" i="5"/>
  <c r="H12" i="5"/>
  <c r="L8" i="5"/>
  <c r="H31" i="5"/>
  <c r="J30" i="5"/>
  <c r="J29" i="5"/>
  <c r="J28" i="5"/>
  <c r="J27" i="5"/>
  <c r="J22" i="5"/>
  <c r="J11" i="5"/>
  <c r="J6" i="5"/>
  <c r="D6" i="5"/>
  <c r="J26" i="5"/>
  <c r="J23" i="5"/>
  <c r="J20" i="5"/>
  <c r="J13" i="5"/>
  <c r="J10" i="5"/>
  <c r="H25" i="5"/>
  <c r="H21" i="5"/>
  <c r="H17" i="5"/>
  <c r="H13" i="5"/>
  <c r="H9" i="5"/>
  <c r="F27" i="5"/>
  <c r="F26" i="5"/>
  <c r="F25" i="5"/>
  <c r="F24" i="5"/>
  <c r="F23" i="5"/>
  <c r="F22" i="5"/>
  <c r="F21" i="5"/>
  <c r="F20" i="5"/>
  <c r="F19" i="5"/>
  <c r="F18" i="5"/>
  <c r="F17" i="5"/>
  <c r="F16" i="5"/>
  <c r="F15" i="5"/>
  <c r="F14" i="5"/>
  <c r="F13" i="5"/>
  <c r="F12" i="5"/>
  <c r="F11" i="5"/>
  <c r="O6" i="5" s="1"/>
  <c r="F10" i="5"/>
  <c r="F9" i="5"/>
  <c r="F8" i="5"/>
  <c r="F7" i="5"/>
  <c r="F6" i="5"/>
  <c r="D5" i="5"/>
  <c r="D27" i="5"/>
  <c r="D23" i="5"/>
  <c r="D19" i="5"/>
  <c r="D15" i="5"/>
  <c r="N6" i="5"/>
  <c r="D7" i="5"/>
  <c r="D29" i="5"/>
  <c r="D25" i="5"/>
  <c r="D21" i="5"/>
  <c r="D17" i="5"/>
  <c r="D13" i="5"/>
  <c r="D9" i="5"/>
  <c r="D31" i="5"/>
  <c r="Q4" i="5"/>
  <c r="D28" i="5"/>
  <c r="D24" i="5"/>
  <c r="D20" i="5"/>
  <c r="D16" i="5"/>
  <c r="D12" i="5"/>
  <c r="D8" i="5"/>
  <c r="D30" i="5"/>
  <c r="D26" i="5"/>
  <c r="D22" i="5"/>
  <c r="D18" i="5"/>
  <c r="D14" i="5"/>
  <c r="D10" i="5"/>
  <c r="AR26" i="1"/>
  <c r="AK26" i="1"/>
  <c r="AO26" i="1"/>
  <c r="AT26" i="1"/>
  <c r="AV26" i="1"/>
  <c r="AQ26" i="1"/>
  <c r="AW26" i="1"/>
  <c r="AN26" i="1"/>
  <c r="AJ26" i="1"/>
  <c r="AS26" i="1"/>
  <c r="AL26" i="1"/>
  <c r="AU26" i="1"/>
  <c r="AS10" i="1"/>
  <c r="AJ10" i="1"/>
  <c r="AK10" i="1"/>
  <c r="AO10" i="1"/>
  <c r="AT10" i="1"/>
  <c r="AV10" i="1"/>
  <c r="AR10" i="1"/>
  <c r="AQ10" i="1"/>
  <c r="AW10" i="1"/>
  <c r="AM10" i="1"/>
  <c r="AU10" i="1"/>
  <c r="AJ27" i="1"/>
  <c r="AK27" i="1"/>
  <c r="AL27" i="1"/>
  <c r="AN27" i="1"/>
  <c r="AO27" i="1"/>
  <c r="AQ27" i="1"/>
  <c r="AR27" i="1"/>
  <c r="AS27" i="1"/>
  <c r="AT27" i="1"/>
  <c r="AU27" i="1"/>
  <c r="AV27" i="1"/>
  <c r="AW27" i="1"/>
  <c r="P8" i="10" l="1"/>
  <c r="Y5" i="12"/>
  <c r="Y23" i="12"/>
  <c r="P8" i="5"/>
  <c r="AE7" i="5"/>
  <c r="AE5" i="5"/>
  <c r="N8" i="12"/>
  <c r="AE5" i="12"/>
  <c r="AE9" i="12"/>
  <c r="Y19" i="12"/>
  <c r="AE9" i="11"/>
  <c r="Y17" i="12"/>
  <c r="N8" i="5"/>
  <c r="O8" i="12"/>
  <c r="Y9" i="10"/>
  <c r="AE5" i="10"/>
  <c r="Y7" i="12"/>
  <c r="Y9" i="12"/>
  <c r="Y21" i="12"/>
  <c r="AE7" i="12"/>
  <c r="O8" i="5"/>
  <c r="Y11" i="12"/>
  <c r="Y13" i="12"/>
  <c r="P8" i="12"/>
  <c r="Y21" i="11"/>
  <c r="N8" i="11"/>
  <c r="Y19" i="11"/>
  <c r="AE5" i="11"/>
  <c r="Y23" i="11"/>
  <c r="Y13" i="11"/>
  <c r="P8" i="11"/>
  <c r="Y7" i="11"/>
  <c r="Y17" i="11"/>
  <c r="Y9" i="11"/>
  <c r="Y15" i="11"/>
  <c r="Y11" i="11"/>
  <c r="Y5" i="11"/>
  <c r="AE7" i="11"/>
  <c r="Y11" i="10"/>
  <c r="O8" i="10"/>
  <c r="Y23" i="10"/>
  <c r="Y15" i="10"/>
  <c r="Y7" i="10"/>
  <c r="Y17" i="10"/>
  <c r="Y21" i="10"/>
  <c r="Y5" i="10"/>
  <c r="AE9" i="10"/>
  <c r="Y19" i="10"/>
  <c r="Y13" i="10"/>
  <c r="AE7" i="10"/>
  <c r="Y19" i="5"/>
  <c r="Y21" i="5"/>
  <c r="Y23" i="5"/>
  <c r="Y17" i="5"/>
  <c r="Y9" i="5"/>
  <c r="Y7" i="5"/>
  <c r="Y15" i="5"/>
  <c r="Y13" i="5"/>
  <c r="Y5" i="5"/>
  <c r="Y11" i="5"/>
  <c r="AW24" i="1"/>
  <c r="AQ24" i="1"/>
  <c r="AR24" i="1"/>
  <c r="AN24" i="1"/>
  <c r="AK24" i="1"/>
  <c r="AO24" i="1"/>
  <c r="AT24" i="1"/>
  <c r="AV24" i="1"/>
  <c r="AJ24" i="1"/>
  <c r="AS24" i="1"/>
  <c r="AL24" i="1"/>
  <c r="AU24" i="1"/>
  <c r="L8" i="2"/>
  <c r="AW6" i="1"/>
  <c r="AW7" i="1"/>
  <c r="AW8" i="1"/>
  <c r="AW9" i="1"/>
  <c r="AW11" i="1"/>
  <c r="AW12" i="1"/>
  <c r="AW13" i="1"/>
  <c r="AW14" i="1"/>
  <c r="AW15" i="1"/>
  <c r="AW16" i="1"/>
  <c r="AW17" i="1"/>
  <c r="AW18" i="1"/>
  <c r="AW19" i="1"/>
  <c r="AW20" i="1"/>
  <c r="AW21" i="1"/>
  <c r="AW22" i="1"/>
  <c r="AW23" i="1"/>
  <c r="AW25" i="1"/>
  <c r="AW5" i="1"/>
  <c r="AV6" i="1"/>
  <c r="AV7" i="1"/>
  <c r="AV8" i="1"/>
  <c r="AV9" i="1"/>
  <c r="AV11" i="1"/>
  <c r="AV12" i="1"/>
  <c r="AV13" i="1"/>
  <c r="AV14" i="1"/>
  <c r="AV15" i="1"/>
  <c r="AV16" i="1"/>
  <c r="AV17" i="1"/>
  <c r="AV18" i="1"/>
  <c r="AV19" i="1"/>
  <c r="AV20" i="1"/>
  <c r="AV21" i="1"/>
  <c r="AV22" i="1"/>
  <c r="AV23" i="1"/>
  <c r="AV25" i="1"/>
  <c r="AV5" i="1"/>
  <c r="AU6" i="1"/>
  <c r="AU7" i="1"/>
  <c r="AU8" i="1"/>
  <c r="AU9" i="1"/>
  <c r="AU11" i="1"/>
  <c r="AU12" i="1"/>
  <c r="AU13" i="1"/>
  <c r="AU14" i="1"/>
  <c r="AU15" i="1"/>
  <c r="AU16" i="1"/>
  <c r="AU17" i="1"/>
  <c r="AU18" i="1"/>
  <c r="AU19" i="1"/>
  <c r="AU20" i="1"/>
  <c r="AU21" i="1"/>
  <c r="AU22" i="1"/>
  <c r="AU23" i="1"/>
  <c r="AU25" i="1"/>
  <c r="AU5" i="1"/>
  <c r="AT6" i="1"/>
  <c r="AT7" i="1"/>
  <c r="AT8" i="1"/>
  <c r="AT9" i="1"/>
  <c r="AT11" i="1"/>
  <c r="AT12" i="1"/>
  <c r="AT13" i="1"/>
  <c r="AT14" i="1"/>
  <c r="AT15" i="1"/>
  <c r="AT16" i="1"/>
  <c r="AT17" i="1"/>
  <c r="AT18" i="1"/>
  <c r="AT19" i="1"/>
  <c r="AT20" i="1"/>
  <c r="AT21" i="1"/>
  <c r="AT22" i="1"/>
  <c r="AT23" i="1"/>
  <c r="AT25" i="1"/>
  <c r="AT5" i="1"/>
  <c r="AS6" i="1"/>
  <c r="AS7" i="1"/>
  <c r="AS8" i="1"/>
  <c r="AS9" i="1"/>
  <c r="AS11" i="1"/>
  <c r="AS12" i="1"/>
  <c r="AS13" i="1"/>
  <c r="AS14" i="1"/>
  <c r="AS15" i="1"/>
  <c r="AS16" i="1"/>
  <c r="AS17" i="1"/>
  <c r="AS18" i="1"/>
  <c r="AS19" i="1"/>
  <c r="AS20" i="1"/>
  <c r="AS21" i="1"/>
  <c r="AS22" i="1"/>
  <c r="AS23" i="1"/>
  <c r="AS25" i="1"/>
  <c r="AS5" i="1"/>
  <c r="AR6" i="1"/>
  <c r="AR7" i="1"/>
  <c r="AR8" i="1"/>
  <c r="AR9" i="1"/>
  <c r="AR11" i="1"/>
  <c r="AR12" i="1"/>
  <c r="AR13" i="1"/>
  <c r="AR14" i="1"/>
  <c r="AR15" i="1"/>
  <c r="AR16" i="1"/>
  <c r="AR17" i="1"/>
  <c r="AR18" i="1"/>
  <c r="AR19" i="1"/>
  <c r="AR20" i="1"/>
  <c r="AR21" i="1"/>
  <c r="AR22" i="1"/>
  <c r="AR23" i="1"/>
  <c r="AR25" i="1"/>
  <c r="AR5" i="1"/>
  <c r="AQ6" i="1"/>
  <c r="AQ7" i="1"/>
  <c r="AQ8" i="1"/>
  <c r="AQ9" i="1"/>
  <c r="AQ11" i="1"/>
  <c r="AQ12" i="1"/>
  <c r="AQ13" i="1"/>
  <c r="AQ14" i="1"/>
  <c r="AQ15" i="1"/>
  <c r="AQ16" i="1"/>
  <c r="AQ17" i="1"/>
  <c r="AQ18" i="1"/>
  <c r="AQ19" i="1"/>
  <c r="AQ20" i="1"/>
  <c r="AQ21" i="1"/>
  <c r="AQ22" i="1"/>
  <c r="AQ23" i="1"/>
  <c r="AQ25" i="1"/>
  <c r="AQ5" i="1"/>
  <c r="AO6" i="1"/>
  <c r="AO7" i="1"/>
  <c r="AO8" i="1"/>
  <c r="AO9" i="1"/>
  <c r="AO11" i="1"/>
  <c r="AO12" i="1"/>
  <c r="AO13" i="1"/>
  <c r="AO14" i="1"/>
  <c r="AO15" i="1"/>
  <c r="AO16" i="1"/>
  <c r="AO17" i="1"/>
  <c r="AO18" i="1"/>
  <c r="AO19" i="1"/>
  <c r="AO20" i="1"/>
  <c r="AO21" i="1"/>
  <c r="AO22" i="1"/>
  <c r="AO23" i="1"/>
  <c r="AO25" i="1"/>
  <c r="AO5" i="1"/>
  <c r="AN12" i="1"/>
  <c r="AN13" i="1"/>
  <c r="AN14" i="1"/>
  <c r="AN15" i="1"/>
  <c r="AN16" i="1"/>
  <c r="AN17" i="1"/>
  <c r="AN18" i="1"/>
  <c r="AN19" i="1"/>
  <c r="AN20" i="1"/>
  <c r="AN21" i="1"/>
  <c r="AN22" i="1"/>
  <c r="AN23" i="1"/>
  <c r="AN25" i="1"/>
  <c r="AM6" i="1"/>
  <c r="AM7" i="1"/>
  <c r="AM8" i="1"/>
  <c r="AM9" i="1"/>
  <c r="AM11" i="1"/>
  <c r="AM5" i="1"/>
  <c r="AL12" i="1"/>
  <c r="AL13" i="1"/>
  <c r="AL14" i="1"/>
  <c r="AL15" i="1"/>
  <c r="AL16" i="1"/>
  <c r="AL17" i="1"/>
  <c r="AL18" i="1"/>
  <c r="AL19" i="1"/>
  <c r="AL20" i="1"/>
  <c r="AL21" i="1"/>
  <c r="AL22" i="1"/>
  <c r="AL23" i="1"/>
  <c r="AL25" i="1"/>
  <c r="AK6" i="1"/>
  <c r="AK12" i="1"/>
  <c r="AK7" i="1"/>
  <c r="AK13" i="1"/>
  <c r="AK14" i="1"/>
  <c r="AK15" i="1"/>
  <c r="AK16" i="1"/>
  <c r="AK17" i="1"/>
  <c r="AK8" i="1"/>
  <c r="AK18" i="1"/>
  <c r="AK9" i="1"/>
  <c r="AK19" i="1"/>
  <c r="AK20" i="1"/>
  <c r="AK21" i="1"/>
  <c r="AK11" i="1"/>
  <c r="AK22" i="1"/>
  <c r="AK23" i="1"/>
  <c r="AK25" i="1"/>
  <c r="AJ6" i="1"/>
  <c r="AJ12" i="1"/>
  <c r="AJ7" i="1"/>
  <c r="AJ13" i="1"/>
  <c r="AJ14" i="1"/>
  <c r="AJ15" i="1"/>
  <c r="AJ16" i="1"/>
  <c r="AJ17" i="1"/>
  <c r="AJ8" i="1"/>
  <c r="AJ18" i="1"/>
  <c r="AJ9" i="1"/>
  <c r="AJ19" i="1"/>
  <c r="AJ20" i="1"/>
  <c r="AJ21" i="1"/>
  <c r="AJ11" i="1"/>
  <c r="AJ22" i="1"/>
  <c r="AJ23" i="1"/>
  <c r="AJ25" i="1"/>
  <c r="AJ5" i="1"/>
  <c r="F4" i="2" l="1"/>
  <c r="E4" i="5"/>
  <c r="H24" i="2"/>
  <c r="G4" i="5"/>
  <c r="P4" i="5"/>
  <c r="A20" i="2"/>
  <c r="O4" i="5"/>
  <c r="B24" i="2"/>
  <c r="O16" i="2"/>
  <c r="P4" i="2"/>
  <c r="B20" i="2"/>
  <c r="O4" i="2"/>
  <c r="A24" i="2"/>
  <c r="N4" i="5"/>
  <c r="N24" i="2"/>
  <c r="M4" i="5"/>
  <c r="J4" i="2"/>
  <c r="I4" i="5"/>
  <c r="I24" i="2"/>
  <c r="Q16" i="2"/>
  <c r="Q4" i="2"/>
  <c r="F8" i="2"/>
  <c r="L12" i="2"/>
  <c r="I20" i="2"/>
  <c r="O12" i="2"/>
  <c r="N8" i="2"/>
  <c r="L24" i="2"/>
  <c r="P16" i="2"/>
  <c r="F24" i="2"/>
  <c r="J16" i="2"/>
  <c r="H4" i="2"/>
  <c r="L4" i="2"/>
  <c r="J8" i="2"/>
  <c r="H12" i="2"/>
  <c r="H20" i="2"/>
  <c r="L20" i="2"/>
  <c r="F16" i="2"/>
  <c r="P8" i="2"/>
  <c r="Q12" i="2"/>
  <c r="N4" i="2"/>
  <c r="J12" i="2"/>
  <c r="N20" i="2"/>
  <c r="H16" i="2"/>
  <c r="Q8" i="2"/>
  <c r="H8" i="2"/>
  <c r="F12" i="2"/>
  <c r="N12" i="2"/>
  <c r="F20" i="2"/>
  <c r="O8" i="2"/>
  <c r="P12" i="2"/>
</calcChain>
</file>

<file path=xl/comments1.xml><?xml version="1.0" encoding="utf-8"?>
<comments xmlns="http://schemas.openxmlformats.org/spreadsheetml/2006/main">
  <authors>
    <author>Dan07</author>
  </authors>
  <commentList>
    <comment ref="T4" authorId="0" shapeId="0">
      <text>
        <r>
          <rPr>
            <sz val="9"/>
            <color indexed="81"/>
            <rFont val="Tahoma"/>
            <family val="2"/>
          </rPr>
          <t xml:space="preserve">Here, the main philosophy of the team’s game can be defined. Will you try to score a huge amount of goals? Or will you build your dynasty on a solid defensive rock?
Using an attacking strategy will create more pressure on the opposition and probably more goal-scoring opportunities, but it will also leave the team more prone defensively if the opposition manage to retrieve the puck and counterattack.
The mentality should be based on the players’ skills at the team’s disposal. If the unit’s wingers are solid goal-scorers and the centre is a good playmaker then it would be wise to set them to a more offensive tactic. This is particularly the case if they do not have very good defensive skills. The General Information section of the View Units screen which shows the star ratings of each unit could be useful in making this evaluation (see section 3.3).
If the unit’s players have fairly balanced offensive and defensive skills then they can comfortably play at a wider range of mentalities, although it may be a good idea not to play them very defensively or very offensively as they are not specialists in either area.
</t>
        </r>
      </text>
    </comment>
    <comment ref="Z4" authorId="0" shapeId="0">
      <text>
        <r>
          <rPr>
            <sz val="9"/>
            <color indexed="81"/>
            <rFont val="Tahoma"/>
            <family val="2"/>
          </rPr>
          <t xml:space="preserve">The wingers will be positioned close to the boards with the aim to clear the puck wide via the boards. The wingers will therefore need strength to withstand the physical play that comes with playing close to the boards
</t>
        </r>
      </text>
    </comment>
    <comment ref="T6" authorId="0" shapeId="0">
      <text>
        <r>
          <rPr>
            <sz val="9"/>
            <color indexed="81"/>
            <rFont val="Tahoma"/>
            <family val="2"/>
          </rPr>
          <t xml:space="preserve">Here, the main philosophy of the team’s game can be defined. Will you try to score a huge amount of goals? Or will you build your dynasty on a solid defensive rock?
Using an attacking strategy will create more pressure on the opposition and probably more goal-scoring opportunities, but it will also leave the team more prone defensively if the opposition manage to retrieve the puck and counterattack.
The mentality should be based on the players’ skills at the team’s disposal. If the unit’s wingers are solid goal-scorers and the centre is a good playmaker then it would be wise to set them to a more offensive tactic. This is particularly the case if they do not have very good defensive skills. The General Information section of the View Units screen which shows the star ratings of each unit could be useful in making this evaluation (see section 3.3).
If the unit’s players have fairly balanced offensive and defensive skills then they can comfortably play at a wider range of mentalities, although it may be a good idea not to play them very defensively or very offensively as they are not specialists in either area.
</t>
        </r>
      </text>
    </comment>
    <comment ref="Z6" authorId="0" shapeId="0">
      <text>
        <r>
          <rPr>
            <sz val="9"/>
            <color indexed="81"/>
            <rFont val="Tahoma"/>
            <family val="2"/>
          </rPr>
          <t xml:space="preserve">A fast-paced pass-and-move style of play. As the puck is being moved often it gives the opposition less opportunity to pressurize the puck-carrier. However, a bad pass could result in a giveaway. Thus players with good passing are needed for this system.
</t>
        </r>
      </text>
    </comment>
    <comment ref="T8" authorId="0" shapeId="0">
      <text>
        <r>
          <rPr>
            <sz val="9"/>
            <color indexed="81"/>
            <rFont val="Tahoma"/>
            <family val="2"/>
          </rPr>
          <t xml:space="preserve">Playing a very physical game is more likely to intimidate the opponents more quickly and perhaps even injure them. It will result in the players trying harder to get the puck off the opposition. It can create more fights and this in turn could motivate one or the other teams, depending on who is winning the fights.
However, it is likely to result in many penalties and so there will be more times where the team is short-handed.
Whilst enforcers will relish a beserk style of play, players such as speedy offensive forwards will not.
</t>
        </r>
      </text>
    </comment>
    <comment ref="Z8" authorId="0" shapeId="0">
      <text>
        <r>
          <rPr>
            <sz val="9"/>
            <color indexed="81"/>
            <rFont val="Tahoma"/>
            <family val="2"/>
          </rPr>
          <t xml:space="preserve">The wingers will switch positions. If the opposition has a slow defence then having the wingers crossover can expose holes in the defence and create big opportunities.
</t>
        </r>
      </text>
    </comment>
    <comment ref="T10" authorId="0" shapeId="0">
      <text>
        <r>
          <rPr>
            <sz val="9"/>
            <color indexed="81"/>
            <rFont val="Tahoma"/>
            <family val="2"/>
          </rPr>
          <t xml:space="preserve">This defines how often the forwards will go back into their defensive zone and help out with defensive duties. Very hard backchecking will mean that the forwards will often going into the defensive zone and defend, whereas very easy backchecking will mean that they don’t help out much at all.
The more often forwards come back into their defensive zone, the less opportunity there is to counter-attack. The converse will, however, result in gaps in defence. A defensive mentality may better compliment hard backchecking as it ensures a more defensive style of play.
An offensive mentality could work with hard backchecking if a passing offensive style is preferred to a fast counter attacking style. On the other hand, having the forwards skate up and down all of the rink could tire them out more quickly.
</t>
        </r>
      </text>
    </comment>
    <comment ref="T12" authorId="0" shapeId="0">
      <text>
        <r>
          <rPr>
            <sz val="9"/>
            <color indexed="81"/>
            <rFont val="Tahoma"/>
            <family val="2"/>
          </rPr>
          <t xml:space="preserve">The gap is the amount of space between the puck-carrier and the defensive player. Thus a tight gap will mean that the defenceman is closer to his opponent. Being closer gives the puck-carr ier less space and gives the defenceman more opportunity to check or pokecheck. However, there is a greater chance of the puck-carrier getting past his opponent by deking or by being faster. Also, if there is a tighter gap there is little chance for the defenceman to recover from a defensive mistake, allowing the puck-carrier to get away from his opponent and leaving the defenceman out of position.
</t>
        </r>
      </text>
    </comment>
    <comment ref="T14" authorId="0" shapeId="0">
      <text>
        <r>
          <rPr>
            <sz val="9"/>
            <color indexed="81"/>
            <rFont val="Tahoma"/>
            <family val="2"/>
          </rPr>
          <t xml:space="preserve">Determines how often the line will pressurise the opposition puck-carrier. Sustained pressure on the opposition will result in more turnovers, but it will also tire out your players. Whilst heavy pressure can pressurise the puck-carrier into making mistakes, it also possible that the defenceman will make a mistake, allowing the puck-carrier to get around him.
</t>
        </r>
      </text>
    </comment>
    <comment ref="T16" authorId="0" shapeId="0">
      <text>
        <r>
          <rPr>
            <sz val="9"/>
            <color indexed="81"/>
            <rFont val="Tahoma"/>
            <family val="2"/>
          </rPr>
          <t xml:space="preserve">This sets how often players will look to make big hits on the opposition. Hitting hard will give a better chance of removing the puck from the puck-carrier’s possession and it can intimidate the opposition but it will also increase the risk of penalties and injury.
A combination of very hard hitting and beserk aggressiveness will result in some pretty devastating hits – just don’t expect to play even strength too often!
</t>
        </r>
      </text>
    </comment>
    <comment ref="T18" authorId="0" shapeId="0">
      <text>
        <r>
          <rPr>
            <sz val="9"/>
            <color indexed="81"/>
            <rFont val="Tahoma"/>
            <family val="2"/>
          </rPr>
          <t xml:space="preserve">Defines how fast the team will play. A high tempo will result in fast zone clearance, rushes to the offensive zone, quick counter-attacks, a lot of movement and a many quick passes. The aim is to catch the opposition off-guard and to get past them before they have time to reorganise and reposition. A faster tempo requires more highly skilled players; they must also be very fast and fit. Less skilful and slow players will result in bad passes, giveaways and a lack of coordination.
A slower tempo could result in less rushed plays, allowing the players to better position themselves, make more accurate passes and find better opportunities to score. It is also less tiring.
</t>
        </r>
      </text>
    </comment>
    <comment ref="T20" authorId="0" shapeId="0">
      <text>
        <r>
          <rPr>
            <sz val="9"/>
            <color indexed="81"/>
            <rFont val="Tahoma"/>
            <family val="2"/>
          </rPr>
          <t xml:space="preserve">Determines how daring and creative the unit will be with their passing play. More creative passes are likely to confuse and disorganise the opposition’s defence, leading to good shooting opportunities.
An example is attempting a pass through two defencemen to find a team-mate who is alone in the slot. If the pass succeeds it would present a fantastic opportunity. On the other hand, it’s very risky and perhaps it would be safer to pass to another team-mate where there is less risk of an interception and a counter-attack, allowing the team to continue its offensive pressure. Highly skilled players will be needed to pull-off such daring passes.
Whilst on the penalty kill, it would be more effective to play safe passes in order to kill time and so decrease the risk of the opposition getting the puck and creating scoring chances.
</t>
        </r>
      </text>
    </comment>
    <comment ref="T22" authorId="0" shapeId="0">
      <text>
        <r>
          <rPr>
            <sz val="9"/>
            <color indexed="81"/>
            <rFont val="Tahoma"/>
            <family val="2"/>
          </rPr>
          <t xml:space="preserve">Dumping the puck involves hitting the puck into the corners of the offensive zone upon arriving at the opponent’s blue line. The players will then skate to the puck and battle to keep hold of it before passing it back in order to create a play. Having the puck in the corner will create space in the rest of the offensive zone. Also, if the offence is faster than the opposition then it is possible to get the puck from the boards and create a play before the opposition have had a chance to reposition their defence.
The offence will need the skill to get to the puck first and also the strength to battle for possession of the puck.
This is a useful instruction when playing dump and chase tactics.
</t>
        </r>
      </text>
    </comment>
  </commentList>
</comments>
</file>

<file path=xl/comments2.xml><?xml version="1.0" encoding="utf-8"?>
<comments xmlns="http://schemas.openxmlformats.org/spreadsheetml/2006/main">
  <authors>
    <author>Dan07</author>
  </authors>
  <commentList>
    <comment ref="T4" authorId="0" shapeId="0">
      <text>
        <r>
          <rPr>
            <sz val="9"/>
            <color indexed="81"/>
            <rFont val="Tahoma"/>
            <family val="2"/>
          </rPr>
          <t xml:space="preserve">Here, the main philosophy of the team’s game can be defined. Will you try to score a huge amount of goals? Or will you build your dynasty on a solid defensive rock?
Using an attacking strategy will create more pressure on the opposition and probably more goal-scoring opportunities, but it will also leave the team more prone defensively if the opposition manage to retrieve the puck and counterattack.
The mentality should be based on the players’ skills at the team’s disposal. If the unit’s wingers are solid goal-scorers and the centre is a good playmaker then it would be wise to set them to a more offensive tactic. This is particularly the case if they do not have very good defensive skills. The General Information section of the View Units screen which shows the star ratings of each unit could be useful in making this evaluation (see section 3.3).
If the unit’s players have fairly balanced offensive and defensive skills then they can comfortably play at a wider range of mentalities, although it may be a good idea not to play them very defensively or very offensively as they are not specialists in either area.
</t>
        </r>
      </text>
    </comment>
    <comment ref="Z4" authorId="0" shapeId="0">
      <text>
        <r>
          <rPr>
            <sz val="9"/>
            <color indexed="81"/>
            <rFont val="Tahoma"/>
            <family val="2"/>
          </rPr>
          <t xml:space="preserve">The wingers will be positioned close to the boards with the aim to clear the puck wide via the boards. The wingers will therefore need strength to withstand the physical play that comes with playing close to the boards
</t>
        </r>
      </text>
    </comment>
    <comment ref="T6" authorId="0" shapeId="0">
      <text>
        <r>
          <rPr>
            <sz val="9"/>
            <color indexed="81"/>
            <rFont val="Tahoma"/>
            <family val="2"/>
          </rPr>
          <t xml:space="preserve">Here, the main philosophy of the team’s game can be defined. Will you try to score a huge amount of goals? Or will you build your dynasty on a solid defensive rock?
Using an attacking strategy will create more pressure on the opposition and probably more goal-scoring opportunities, but it will also leave the team more prone defensively if the opposition manage to retrieve the puck and counterattack.
The mentality should be based on the players’ skills at the team’s disposal. If the unit’s wingers are solid goal-scorers and the centre is a good playmaker then it would be wise to set them to a more offensive tactic. This is particularly the case if they do not have very good defensive skills. The General Information section of the View Units screen which shows the star ratings of each unit could be useful in making this evaluation (see section 3.3).
If the unit’s players have fairly balanced offensive and defensive skills then they can comfortably play at a wider range of mentalities, although it may be a good idea not to play them very defensively or very offensively as they are not specialists in either area.
</t>
        </r>
      </text>
    </comment>
    <comment ref="Z6" authorId="0" shapeId="0">
      <text>
        <r>
          <rPr>
            <sz val="9"/>
            <color indexed="81"/>
            <rFont val="Tahoma"/>
            <family val="2"/>
          </rPr>
          <t xml:space="preserve">A fast-paced pass-and-move style of play. As the puck is being moved often it gives the opposition less opportunity to pressurize the puck-carrier. However, a bad pass could result in a giveaway. Thus players with good passing are needed for this system.
</t>
        </r>
      </text>
    </comment>
    <comment ref="T8" authorId="0" shapeId="0">
      <text>
        <r>
          <rPr>
            <sz val="9"/>
            <color indexed="81"/>
            <rFont val="Tahoma"/>
            <family val="2"/>
          </rPr>
          <t xml:space="preserve">Playing a very physical game is more likely to intimidate the opponents more quickly and perhaps even injure them. It will result in the players trying harder to get the puck off the opposition. It can create more fights and this in turn could motivate one or the other teams, depending on who is winning the fights.
However, it is likely to result in many penalties and so there will be more times where the team is short-handed.
Whilst enforcers will relish a beserk style of play, players such as speedy offensive forwards will not.
</t>
        </r>
      </text>
    </comment>
    <comment ref="Z8" authorId="0" shapeId="0">
      <text>
        <r>
          <rPr>
            <sz val="9"/>
            <color indexed="81"/>
            <rFont val="Tahoma"/>
            <family val="2"/>
          </rPr>
          <t xml:space="preserve">The wingers will switch positions. If the opposition has a slow defence then having the wingers crossover can expose holes in the defence and create big opportunities.
</t>
        </r>
      </text>
    </comment>
    <comment ref="T10" authorId="0" shapeId="0">
      <text>
        <r>
          <rPr>
            <sz val="9"/>
            <color indexed="81"/>
            <rFont val="Tahoma"/>
            <family val="2"/>
          </rPr>
          <t xml:space="preserve">This defines how often the forwards will go back into their defensive zone and help out with defensive duties. Very hard backchecking will mean that the forwards will often going into the defensive zone and defend, whereas very easy backchecking will mean that they don’t help out much at all.
The more often forwards come back into their defensive zone, the less opportunity there is to counter-attack. The converse will, however, result in gaps in defence. A defensive mentality may better compliment hard backchecking as it ensures a more defensive style of play.
An offensive mentality could work with hard backchecking if a passing offensive style is preferred to a fast counter attacking style. On the other hand, having the forwards skate up and down all of the rink could tire them out more quickly.
</t>
        </r>
      </text>
    </comment>
    <comment ref="T12" authorId="0" shapeId="0">
      <text>
        <r>
          <rPr>
            <sz val="9"/>
            <color indexed="81"/>
            <rFont val="Tahoma"/>
            <family val="2"/>
          </rPr>
          <t xml:space="preserve">The gap is the amount of space between the puck-carrier and the defensive player. Thus a tight gap will mean that the defenceman is closer to his opponent. Being closer gives the puck-carr ier less space and gives the defenceman more opportunity to check or pokecheck. However, there is a greater chance of the puck-carrier getting past his opponent by deking or by being faster. Also, if there is a tighter gap there is little chance for the defenceman to recover from a defensive mistake, allowing the puck-carrier to get away from his opponent and leaving the defenceman out of position.
</t>
        </r>
      </text>
    </comment>
    <comment ref="T14" authorId="0" shapeId="0">
      <text>
        <r>
          <rPr>
            <sz val="9"/>
            <color indexed="81"/>
            <rFont val="Tahoma"/>
            <family val="2"/>
          </rPr>
          <t xml:space="preserve">Determines how often the line will pressurise the opposition puck-carrier. Sustained pressure on the opposition will result in more turnovers, but it will also tire out your players. Whilst heavy pressure can pressurise the puck-carrier into making mistakes, it also possible that the defenceman will make a mistake, allowing the puck-carrier to get around him.
</t>
        </r>
      </text>
    </comment>
    <comment ref="T16" authorId="0" shapeId="0">
      <text>
        <r>
          <rPr>
            <sz val="9"/>
            <color indexed="81"/>
            <rFont val="Tahoma"/>
            <family val="2"/>
          </rPr>
          <t xml:space="preserve">This sets how often players will look to make big hits on the opposition. Hitting hard will give a better chance of removing the puck from the puck-carrier’s possession and it can intimidate the opposition but it will also increase the risk of penalties and injury.
A combination of very hard hitting and beserk aggressiveness will result in some pretty devastating hits – just don’t expect to play even strength too often!
</t>
        </r>
      </text>
    </comment>
    <comment ref="T18" authorId="0" shapeId="0">
      <text>
        <r>
          <rPr>
            <sz val="9"/>
            <color indexed="81"/>
            <rFont val="Tahoma"/>
            <family val="2"/>
          </rPr>
          <t xml:space="preserve">Defines how fast the team will play. A high tempo will result in fast zone clearance, rushes to the offensive zone, quick counter-attacks, a lot of movement and a many quick passes. The aim is to catch the opposition off-guard and to get past them before they have time to reorganise and reposition. A faster tempo requires more highly skilled players; they must also be very fast and fit. Less skilful and slow players will result in bad passes, giveaways and a lack of coordination.
A slower tempo could result in less rushed plays, allowing the players to better position themselves, make more accurate passes and find better opportunities to score. It is also less tiring.
</t>
        </r>
      </text>
    </comment>
    <comment ref="T20" authorId="0" shapeId="0">
      <text>
        <r>
          <rPr>
            <sz val="9"/>
            <color indexed="81"/>
            <rFont val="Tahoma"/>
            <family val="2"/>
          </rPr>
          <t xml:space="preserve">Determines how daring and creative the unit will be with their passing play. More creative passes are likely to confuse and disorganise the opposition’s defence, leading to good shooting opportunities.
An example is attempting a pass through two defencemen to find a team-mate who is alone in the slot. If the pass succeeds it would present a fantastic opportunity. On the other hand, it’s very risky and perhaps it would be safer to pass to another team-mate where there is less risk of an interception and a counter-attack, allowing the team to continue its offensive pressure. Highly skilled players will be needed to pull-off such daring passes.
Whilst on the penalty kill, it would be more effective to play safe passes in order to kill time and so decrease the risk of the opposition getting the puck and creating scoring chances.
</t>
        </r>
      </text>
    </comment>
    <comment ref="T22" authorId="0" shapeId="0">
      <text>
        <r>
          <rPr>
            <sz val="9"/>
            <color indexed="81"/>
            <rFont val="Tahoma"/>
            <family val="2"/>
          </rPr>
          <t xml:space="preserve">Dumping the puck involves hitting the puck into the corners of the offensive zone upon arriving at the opponent’s blue line. The players will then skate to the puck and battle to keep hold of it before passing it back in order to create a play. Having the puck in the corner will create space in the rest of the offensive zone. Also, if the offence is faster than the opposition then it is possible to get the puck from the boards and create a play before the opposition have had a chance to reposition their defence.
The offence will need the skill to get to the puck first and also the strength to battle for possession of the puck.
This is a useful instruction when playing dump and chase tactics.
</t>
        </r>
      </text>
    </comment>
  </commentList>
</comments>
</file>

<file path=xl/comments3.xml><?xml version="1.0" encoding="utf-8"?>
<comments xmlns="http://schemas.openxmlformats.org/spreadsheetml/2006/main">
  <authors>
    <author>Dan07</author>
  </authors>
  <commentList>
    <comment ref="T4" authorId="0" shapeId="0">
      <text>
        <r>
          <rPr>
            <sz val="9"/>
            <color indexed="81"/>
            <rFont val="Tahoma"/>
            <family val="2"/>
          </rPr>
          <t xml:space="preserve">Here, the main philosophy of the team’s game can be defined. Will you try to score a huge amount of goals? Or will you build your dynasty on a solid defensive rock?
Using an attacking strategy will create more pressure on the opposition and probably more goal-scoring opportunities, but it will also leave the team more prone defensively if the opposition manage to retrieve the puck and counterattack.
The mentality should be based on the players’ skills at the team’s disposal. If the unit’s wingers are solid goal-scorers and the centre is a good playmaker then it would be wise to set them to a more offensive tactic. This is particularly the case if they do not have very good defensive skills. The General Information section of the View Units screen which shows the star ratings of each unit could be useful in making this evaluation (see section 3.3).
If the unit’s players have fairly balanced offensive and defensive skills then they can comfortably play at a wider range of mentalities, although it may be a good idea not to play them very defensively or very offensively as they are not specialists in either area.
</t>
        </r>
      </text>
    </comment>
    <comment ref="Z4" authorId="0" shapeId="0">
      <text>
        <r>
          <rPr>
            <sz val="9"/>
            <color indexed="81"/>
            <rFont val="Tahoma"/>
            <family val="2"/>
          </rPr>
          <t xml:space="preserve">The wingers will be positioned close to the boards with the aim to clear the puck wide via the boards. The wingers will therefore need strength to withstand the physical play that comes with playing close to the boards
</t>
        </r>
      </text>
    </comment>
    <comment ref="T6" authorId="0" shapeId="0">
      <text>
        <r>
          <rPr>
            <sz val="9"/>
            <color indexed="81"/>
            <rFont val="Tahoma"/>
            <family val="2"/>
          </rPr>
          <t xml:space="preserve">Here, the main philosophy of the team’s game can be defined. Will you try to score a huge amount of goals? Or will you build your dynasty on a solid defensive rock?
Using an attacking strategy will create more pressure on the opposition and probably more goal-scoring opportunities, but it will also leave the team more prone defensively if the opposition manage to retrieve the puck and counterattack.
The mentality should be based on the players’ skills at the team’s disposal. If the unit’s wingers are solid goal-scorers and the centre is a good playmaker then it would be wise to set them to a more offensive tactic. This is particularly the case if they do not have very good defensive skills. The General Information section of the View Units screen which shows the star ratings of each unit could be useful in making this evaluation (see section 3.3).
If the unit’s players have fairly balanced offensive and defensive skills then they can comfortably play at a wider range of mentalities, although it may be a good idea not to play them very defensively or very offensively as they are not specialists in either area.
</t>
        </r>
      </text>
    </comment>
    <comment ref="Z6" authorId="0" shapeId="0">
      <text>
        <r>
          <rPr>
            <sz val="9"/>
            <color indexed="81"/>
            <rFont val="Tahoma"/>
            <family val="2"/>
          </rPr>
          <t xml:space="preserve">A fast-paced pass-and-move style of play. As the puck is being moved often it gives the opposition less opportunity to pressurize the puck-carrier. However, a bad pass could result in a giveaway. Thus players with good passing are needed for this system.
</t>
        </r>
      </text>
    </comment>
    <comment ref="T8" authorId="0" shapeId="0">
      <text>
        <r>
          <rPr>
            <sz val="9"/>
            <color indexed="81"/>
            <rFont val="Tahoma"/>
            <family val="2"/>
          </rPr>
          <t xml:space="preserve">Playing a very physical game is more likely to intimidate the opponents more quickly and perhaps even injure them. It will result in the players trying harder to get the puck off the opposition. It can create more fights and this in turn could motivate one or the other teams, depending on who is winning the fights.
However, it is likely to result in many penalties and so there will be more times where the team is short-handed.
Whilst enforcers will relish a beserk style of play, players such as speedy offensive forwards will not.
</t>
        </r>
      </text>
    </comment>
    <comment ref="Z8" authorId="0" shapeId="0">
      <text>
        <r>
          <rPr>
            <sz val="9"/>
            <color indexed="81"/>
            <rFont val="Tahoma"/>
            <family val="2"/>
          </rPr>
          <t xml:space="preserve">The wingers will switch positions. If the opposition has a slow defence then having the wingers crossover can expose holes in the defence and create big opportunities.
</t>
        </r>
      </text>
    </comment>
    <comment ref="T10" authorId="0" shapeId="0">
      <text>
        <r>
          <rPr>
            <sz val="9"/>
            <color indexed="81"/>
            <rFont val="Tahoma"/>
            <family val="2"/>
          </rPr>
          <t xml:space="preserve">This defines how often the forwards will go back into their defensive zone and help out with defensive duties. Very hard backchecking will mean that the forwards will often going into the defensive zone and defend, whereas very easy backchecking will mean that they don’t help out much at all.
The more often forwards come back into their defensive zone, the less opportunity there is to counter-attack. The converse will, however, result in gaps in defence. A defensive mentality may better compliment hard backchecking as it ensures a more defensive style of play.
An offensive mentality could work with hard backchecking if a passing offensive style is preferred to a fast counter attacking style. On the other hand, having the forwards skate up and down all of the rink could tire them out more quickly.
</t>
        </r>
      </text>
    </comment>
    <comment ref="T12" authorId="0" shapeId="0">
      <text>
        <r>
          <rPr>
            <sz val="9"/>
            <color indexed="81"/>
            <rFont val="Tahoma"/>
            <family val="2"/>
          </rPr>
          <t xml:space="preserve">The gap is the amount of space between the puck-carrier and the defensive player. Thus a tight gap will mean that the defenceman is closer to his opponent. Being closer gives the puck-carr ier less space and gives the defenceman more opportunity to check or pokecheck. However, there is a greater chance of the puck-carrier getting past his opponent by deking or by being faster. Also, if there is a tighter gap there is little chance for the defenceman to recover from a defensive mistake, allowing the puck-carrier to get away from his opponent and leaving the defenceman out of position.
</t>
        </r>
      </text>
    </comment>
    <comment ref="T14" authorId="0" shapeId="0">
      <text>
        <r>
          <rPr>
            <sz val="9"/>
            <color indexed="81"/>
            <rFont val="Tahoma"/>
            <family val="2"/>
          </rPr>
          <t xml:space="preserve">Determines how often the line will pressurise the opposition puck-carrier. Sustained pressure on the opposition will result in more turnovers, but it will also tire out your players. Whilst heavy pressure can pressurise the puck-carrier into making mistakes, it also possible that the defenceman will make a mistake, allowing the puck-carrier to get around him.
</t>
        </r>
      </text>
    </comment>
    <comment ref="T16" authorId="0" shapeId="0">
      <text>
        <r>
          <rPr>
            <sz val="9"/>
            <color indexed="81"/>
            <rFont val="Tahoma"/>
            <family val="2"/>
          </rPr>
          <t xml:space="preserve">This sets how often players will look to make big hits on the opposition. Hitting hard will give a better chance of removing the puck from the puck-carrier’s possession and it can intimidate the opposition but it will also increase the risk of penalties and injury.
A combination of very hard hitting and beserk aggressiveness will result in some pretty devastating hits – just don’t expect to play even strength too often!
</t>
        </r>
      </text>
    </comment>
    <comment ref="T18" authorId="0" shapeId="0">
      <text>
        <r>
          <rPr>
            <sz val="9"/>
            <color indexed="81"/>
            <rFont val="Tahoma"/>
            <family val="2"/>
          </rPr>
          <t xml:space="preserve">Defines how fast the team will play. A high tempo will result in fast zone clearance, rushes to the offensive zone, quick counter-attacks, a lot of movement and a many quick passes. The aim is to catch the opposition off-guard and to get past them before they have time to reorganise and reposition. A faster tempo requires more highly skilled players; they must also be very fast and fit. Less skilful and slow players will result in bad passes, giveaways and a lack of coordination.
A slower tempo could result in less rushed plays, allowing the players to better position themselves, make more accurate passes and find better opportunities to score. It is also less tiring.
</t>
        </r>
      </text>
    </comment>
    <comment ref="T20" authorId="0" shapeId="0">
      <text>
        <r>
          <rPr>
            <sz val="9"/>
            <color indexed="81"/>
            <rFont val="Tahoma"/>
            <family val="2"/>
          </rPr>
          <t xml:space="preserve">Determines how daring and creative the unit will be with their passing play. More creative passes are likely to confuse and disorganise the opposition’s defence, leading to good shooting opportunities.
An example is attempting a pass through two defencemen to find a team-mate who is alone in the slot. If the pass succeeds it would present a fantastic opportunity. On the other hand, it’s very risky and perhaps it would be safer to pass to another team-mate where there is less risk of an interception and a counter-attack, allowing the team to continue its offensive pressure. Highly skilled players will be needed to pull-off such daring passes.
Whilst on the penalty kill, it would be more effective to play safe passes in order to kill time and so decrease the risk of the opposition getting the puck and creating scoring chances.
</t>
        </r>
      </text>
    </comment>
    <comment ref="T22" authorId="0" shapeId="0">
      <text>
        <r>
          <rPr>
            <sz val="9"/>
            <color indexed="81"/>
            <rFont val="Tahoma"/>
            <family val="2"/>
          </rPr>
          <t xml:space="preserve">Dumping the puck involves hitting the puck into the corners of the offensive zone upon arriving at the opponent’s blue line. The players will then skate to the puck and battle to keep hold of it before passing it back in order to create a play. Having the puck in the corner will create space in the rest of the offensive zone. Also, if the offence is faster than the opposition then it is possible to get the puck from the boards and create a play before the opposition have had a chance to reposition their defence.
The offence will need the skill to get to the puck first and also the strength to battle for possession of the puck.
This is a useful instruction when playing dump and chase tactics.
</t>
        </r>
      </text>
    </comment>
  </commentList>
</comments>
</file>

<file path=xl/comments4.xml><?xml version="1.0" encoding="utf-8"?>
<comments xmlns="http://schemas.openxmlformats.org/spreadsheetml/2006/main">
  <authors>
    <author>Dan07</author>
  </authors>
  <commentList>
    <comment ref="T4" authorId="0" shapeId="0">
      <text>
        <r>
          <rPr>
            <sz val="9"/>
            <color indexed="81"/>
            <rFont val="Tahoma"/>
            <family val="2"/>
          </rPr>
          <t xml:space="preserve">Here, the main philosophy of the team’s game can be defined. Will you try to score a huge amount of goals? Or will you build your dynasty on a solid defensive rock?
Using an attacking strategy will create more pressure on the opposition and probably more goal-scoring opportunities, but it will also leave the team more prone defensively if the opposition manage to retrieve the puck and counterattack.
The mentality should be based on the players’ skills at the team’s disposal. If the unit’s wingers are solid goal-scorers and the centre is a good playmaker then it would be wise to set them to a more offensive tactic. This is particularly the case if they do not have very good defensive skills. The General Information section of the View Units screen which shows the star ratings of each unit could be useful in making this evaluation (see section 3.3).
If the unit’s players have fairly balanced offensive and defensive skills then they can comfortably play at a wider range of mentalities, although it may be a good idea not to play them very defensively or very offensively as they are not specialists in either area.
</t>
        </r>
      </text>
    </comment>
    <comment ref="Z4" authorId="0" shapeId="0">
      <text>
        <r>
          <rPr>
            <sz val="9"/>
            <color indexed="81"/>
            <rFont val="Tahoma"/>
            <family val="2"/>
          </rPr>
          <t xml:space="preserve">The wingers will be positioned close to the boards with the aim to clear the puck wide via the boards. The wingers will therefore need strength to withstand the physical play that comes with playing close to the boards
</t>
        </r>
      </text>
    </comment>
    <comment ref="T6" authorId="0" shapeId="0">
      <text>
        <r>
          <rPr>
            <sz val="9"/>
            <color indexed="81"/>
            <rFont val="Tahoma"/>
            <family val="2"/>
          </rPr>
          <t xml:space="preserve">Here, the main philosophy of the team’s game can be defined. Will you try to score a huge amount of goals? Or will you build your dynasty on a solid defensive rock?
Using an attacking strategy will create more pressure on the opposition and probably more goal-scoring opportunities, but it will also leave the team more prone defensively if the opposition manage to retrieve the puck and counterattack.
The mentality should be based on the players’ skills at the team’s disposal. If the unit’s wingers are solid goal-scorers and the centre is a good playmaker then it would be wise to set them to a more offensive tactic. This is particularly the case if they do not have very good defensive skills. The General Information section of the View Units screen which shows the star ratings of each unit could be useful in making this evaluation (see section 3.3).
If the unit’s players have fairly balanced offensive and defensive skills then they can comfortably play at a wider range of mentalities, although it may be a good idea not to play them very defensively or very offensively as they are not specialists in either area.
</t>
        </r>
      </text>
    </comment>
    <comment ref="Z6" authorId="0" shapeId="0">
      <text>
        <r>
          <rPr>
            <sz val="9"/>
            <color indexed="81"/>
            <rFont val="Tahoma"/>
            <family val="2"/>
          </rPr>
          <t xml:space="preserve">A fast-paced pass-and-move style of play. As the puck is being moved often it gives the opposition less opportunity to pressurize the puck-carrier. However, a bad pass could result in a giveaway. Thus players with good passing are needed for this system.
</t>
        </r>
      </text>
    </comment>
    <comment ref="T8" authorId="0" shapeId="0">
      <text>
        <r>
          <rPr>
            <sz val="9"/>
            <color indexed="81"/>
            <rFont val="Tahoma"/>
            <family val="2"/>
          </rPr>
          <t xml:space="preserve">Playing a very physical game is more likely to intimidate the opponents more quickly and perhaps even injure them. It will result in the players trying harder to get the puck off the opposition. It can create more fights and this in turn could motivate one or the other teams, depending on who is winning the fights.
However, it is likely to result in many penalties and so there will be more times where the team is short-handed.
Whilst enforcers will relish a beserk style of play, players such as speedy offensive forwards will not.
</t>
        </r>
      </text>
    </comment>
    <comment ref="Z8" authorId="0" shapeId="0">
      <text>
        <r>
          <rPr>
            <sz val="9"/>
            <color indexed="81"/>
            <rFont val="Tahoma"/>
            <family val="2"/>
          </rPr>
          <t xml:space="preserve">The wingers will switch positions. If the opposition has a slow defence then having the wingers crossover can expose holes in the defence and create big opportunities.
</t>
        </r>
      </text>
    </comment>
    <comment ref="T10" authorId="0" shapeId="0">
      <text>
        <r>
          <rPr>
            <sz val="9"/>
            <color indexed="81"/>
            <rFont val="Tahoma"/>
            <family val="2"/>
          </rPr>
          <t xml:space="preserve">This defines how often the forwards will go back into their defensive zone and help out with defensive duties. Very hard backchecking will mean that the forwards will often going into the defensive zone and defend, whereas very easy backchecking will mean that they don’t help out much at all.
The more often forwards come back into their defensive zone, the less opportunity there is to counter-attack. The converse will, however, result in gaps in defence. A defensive mentality may better compliment hard backchecking as it ensures a more defensive style of play.
An offensive mentality could work with hard backchecking if a passing offensive style is preferred to a fast counter attacking style. On the other hand, having the forwards skate up and down all of the rink could tire them out more quickly.
</t>
        </r>
      </text>
    </comment>
    <comment ref="T12" authorId="0" shapeId="0">
      <text>
        <r>
          <rPr>
            <sz val="9"/>
            <color indexed="81"/>
            <rFont val="Tahoma"/>
            <family val="2"/>
          </rPr>
          <t xml:space="preserve">The gap is the amount of space between the puck-carrier and the defensive player. Thus a tight gap will mean that the defenceman is closer to his opponent. Being closer gives the puck-carr ier less space and gives the defenceman more opportunity to check or pokecheck. However, there is a greater chance of the puck-carrier getting past his opponent by deking or by being faster. Also, if there is a tighter gap there is little chance for the defenceman to recover from a defensive mistake, allowing the puck-carrier to get away from his opponent and leaving the defenceman out of position.
</t>
        </r>
      </text>
    </comment>
    <comment ref="T14" authorId="0" shapeId="0">
      <text>
        <r>
          <rPr>
            <sz val="9"/>
            <color indexed="81"/>
            <rFont val="Tahoma"/>
            <family val="2"/>
          </rPr>
          <t xml:space="preserve">Determines how often the line will pressurise the opposition puck-carrier. Sustained pressure on the opposition will result in more turnovers, but it will also tire out your players. Whilst heavy pressure can pressurise the puck-carrier into making mistakes, it also possible that the defenceman will make a mistake, allowing the puck-carrier to get around him.
</t>
        </r>
      </text>
    </comment>
    <comment ref="T16" authorId="0" shapeId="0">
      <text>
        <r>
          <rPr>
            <sz val="9"/>
            <color indexed="81"/>
            <rFont val="Tahoma"/>
            <family val="2"/>
          </rPr>
          <t xml:space="preserve">This sets how often players will look to make big hits on the opposition. Hitting hard will give a better chance of removing the puck from the puck-carrier’s possession and it can intimidate the opposition but it will also increase the risk of penalties and injury.
A combination of very hard hitting and beserk aggressiveness will result in some pretty devastating hits – just don’t expect to play even strength too often!
</t>
        </r>
      </text>
    </comment>
    <comment ref="T18" authorId="0" shapeId="0">
      <text>
        <r>
          <rPr>
            <sz val="9"/>
            <color indexed="81"/>
            <rFont val="Tahoma"/>
            <family val="2"/>
          </rPr>
          <t xml:space="preserve">Defines how fast the team will play. A high tempo will result in fast zone clearance, rushes to the offensive zone, quick counter-attacks, a lot of movement and a many quick passes. The aim is to catch the opposition off-guard and to get past them before they have time to reorganise and reposition. A faster tempo requires more highly skilled players; they must also be very fast and fit. Less skilful and slow players will result in bad passes, giveaways and a lack of coordination.
A slower tempo could result in less rushed plays, allowing the players to better position themselves, make more accurate passes and find better opportunities to score. It is also less tiring.
</t>
        </r>
      </text>
    </comment>
    <comment ref="T20" authorId="0" shapeId="0">
      <text>
        <r>
          <rPr>
            <sz val="9"/>
            <color indexed="81"/>
            <rFont val="Tahoma"/>
            <family val="2"/>
          </rPr>
          <t xml:space="preserve">Determines how daring and creative the unit will be with their passing play. More creative passes are likely to confuse and disorganise the opposition’s defence, leading to good shooting opportunities.
An example is attempting a pass through two defencemen to find a team-mate who is alone in the slot. If the pass succeeds it would present a fantastic opportunity. On the other hand, it’s very risky and perhaps it would be safer to pass to another team-mate where there is less risk of an interception and a counter-attack, allowing the team to continue its offensive pressure. Highly skilled players will be needed to pull-off such daring passes.
Whilst on the penalty kill, it would be more effective to play safe passes in order to kill time and so decrease the risk of the opposition getting the puck and creating scoring chances.
</t>
        </r>
      </text>
    </comment>
    <comment ref="T22" authorId="0" shapeId="0">
      <text>
        <r>
          <rPr>
            <sz val="9"/>
            <color indexed="81"/>
            <rFont val="Tahoma"/>
            <family val="2"/>
          </rPr>
          <t xml:space="preserve">Dumping the puck involves hitting the puck into the corners of the offensive zone upon arriving at the opponent’s blue line. The players will then skate to the puck and battle to keep hold of it before passing it back in order to create a play. Having the puck in the corner will create space in the rest of the offensive zone. Also, if the offence is faster than the opposition then it is possible to get the puck from the boards and create a play before the opposition have had a chance to reposition their defence.
The offence will need the skill to get to the puck first and also the strength to battle for possession of the puck.
This is a useful instruction when playing dump and chase tactics.
</t>
        </r>
      </text>
    </comment>
  </commentList>
</comments>
</file>

<file path=xl/sharedStrings.xml><?xml version="1.0" encoding="utf-8"?>
<sst xmlns="http://schemas.openxmlformats.org/spreadsheetml/2006/main" count="827" uniqueCount="258">
  <si>
    <t>Name</t>
  </si>
  <si>
    <t>GK</t>
  </si>
  <si>
    <t>L</t>
  </si>
  <si>
    <t>R</t>
  </si>
  <si>
    <t>D</t>
  </si>
  <si>
    <t>C</t>
  </si>
  <si>
    <t>F</t>
  </si>
  <si>
    <t>Dek</t>
  </si>
  <si>
    <t>Fac</t>
  </si>
  <si>
    <t>Def</t>
  </si>
  <si>
    <t>Che</t>
  </si>
  <si>
    <t>Hit</t>
  </si>
  <si>
    <t>Off</t>
  </si>
  <si>
    <t>Pas</t>
  </si>
  <si>
    <t>Pok</t>
  </si>
  <si>
    <t>Pos</t>
  </si>
  <si>
    <t>Slap</t>
  </si>
  <si>
    <t>Sti</t>
  </si>
  <si>
    <t>Wri</t>
  </si>
  <si>
    <t>Technical</t>
  </si>
  <si>
    <t>Agg</t>
  </si>
  <si>
    <t>Ant</t>
  </si>
  <si>
    <t>Bra</t>
  </si>
  <si>
    <t>Cre</t>
  </si>
  <si>
    <t>Det</t>
  </si>
  <si>
    <t>Fla</t>
  </si>
  <si>
    <t>Inf</t>
  </si>
  <si>
    <t>Tea</t>
  </si>
  <si>
    <t>Wor</t>
  </si>
  <si>
    <t>Mental</t>
  </si>
  <si>
    <t>Acc</t>
  </si>
  <si>
    <t>Agi</t>
  </si>
  <si>
    <t>Bal</t>
  </si>
  <si>
    <t>Spe</t>
  </si>
  <si>
    <t>Sta</t>
  </si>
  <si>
    <t>Str</t>
  </si>
  <si>
    <t>Physical</t>
  </si>
  <si>
    <t>Matt Humwick</t>
  </si>
  <si>
    <t>N</t>
  </si>
  <si>
    <t>A</t>
  </si>
  <si>
    <t>15-20</t>
  </si>
  <si>
    <t>Chris Kreider</t>
  </si>
  <si>
    <t>U</t>
  </si>
  <si>
    <t>Henrik Lundqvist</t>
  </si>
  <si>
    <t>Ryan McDonagh</t>
  </si>
  <si>
    <t>J. T. Miller</t>
  </si>
  <si>
    <t>Rick Nash</t>
  </si>
  <si>
    <t>Liam O'Brien</t>
  </si>
  <si>
    <t>Derek Stepan</t>
  </si>
  <si>
    <t>Cameron Talbot</t>
  </si>
  <si>
    <t>Keith Yandle</t>
  </si>
  <si>
    <t>Mats Zuccarello</t>
  </si>
  <si>
    <t>Derick Brassard</t>
  </si>
  <si>
    <t>Jesper Fast</t>
  </si>
  <si>
    <t>Dan Girardi</t>
  </si>
  <si>
    <t>Tanner Glass</t>
  </si>
  <si>
    <t>Carl Hagelin</t>
  </si>
  <si>
    <t>Kevin Hayes</t>
  </si>
  <si>
    <t>Play</t>
  </si>
  <si>
    <t>3rd</t>
  </si>
  <si>
    <t>PP def</t>
  </si>
  <si>
    <t>PK for</t>
  </si>
  <si>
    <t>Gap</t>
  </si>
  <si>
    <t>Tem</t>
  </si>
  <si>
    <t>Dum</t>
  </si>
  <si>
    <t>Tactical Settings</t>
  </si>
  <si>
    <t>Breakouts</t>
  </si>
  <si>
    <t>Boa</t>
  </si>
  <si>
    <t>Cri</t>
  </si>
  <si>
    <t>Win</t>
  </si>
  <si>
    <t>Types</t>
  </si>
  <si>
    <t>First Line</t>
  </si>
  <si>
    <t>FL</t>
  </si>
  <si>
    <t>FC</t>
  </si>
  <si>
    <t>FR</t>
  </si>
  <si>
    <t>DL</t>
  </si>
  <si>
    <t>DR</t>
  </si>
  <si>
    <t>Pass</t>
  </si>
  <si>
    <t>Aggr</t>
  </si>
  <si>
    <t>Ld</t>
  </si>
  <si>
    <t>Rd</t>
  </si>
  <si>
    <t>Left</t>
  </si>
  <si>
    <t>Center</t>
  </si>
  <si>
    <t>Right</t>
  </si>
  <si>
    <t>Forwards</t>
  </si>
  <si>
    <t>Defense</t>
  </si>
  <si>
    <t>Second Line</t>
  </si>
  <si>
    <t>Third Line</t>
  </si>
  <si>
    <t>Power-Killing FU 1</t>
  </si>
  <si>
    <t>Power-Killing FU 2</t>
  </si>
  <si>
    <t>PK</t>
  </si>
  <si>
    <t>Power-Play DU 1</t>
  </si>
  <si>
    <t>Defence</t>
  </si>
  <si>
    <t>Fourth Line</t>
  </si>
  <si>
    <t>Chris Mueller</t>
  </si>
  <si>
    <t>Luke Glendening</t>
  </si>
  <si>
    <t>Oscar Lindberg</t>
  </si>
  <si>
    <t>Erik Gudbranson</t>
  </si>
  <si>
    <t>12</t>
  </si>
  <si>
    <t>17</t>
  </si>
  <si>
    <t>10</t>
  </si>
  <si>
    <t>9</t>
  </si>
  <si>
    <t>15</t>
  </si>
  <si>
    <t>13</t>
  </si>
  <si>
    <t>14</t>
  </si>
  <si>
    <t>16</t>
  </si>
  <si>
    <t>11</t>
  </si>
  <si>
    <t>20</t>
  </si>
  <si>
    <t>Dmitry Kulikov</t>
  </si>
  <si>
    <t>Andreas Johnson</t>
  </si>
  <si>
    <t>Connor McDavid</t>
  </si>
  <si>
    <t>Buffalo</t>
  </si>
  <si>
    <t>Blue Jackets</t>
  </si>
  <si>
    <t>Devils</t>
  </si>
  <si>
    <t>Isles</t>
  </si>
  <si>
    <t>Damon Severson</t>
  </si>
  <si>
    <t>Face</t>
  </si>
  <si>
    <t>Checking</t>
  </si>
  <si>
    <t>Deflections</t>
  </si>
  <si>
    <t>Deking</t>
  </si>
  <si>
    <t>Faceoffs</t>
  </si>
  <si>
    <t>Hitting</t>
  </si>
  <si>
    <t>Off The Puck</t>
  </si>
  <si>
    <t>Passing</t>
  </si>
  <si>
    <t>Pokecheck</t>
  </si>
  <si>
    <t>Positioning</t>
  </si>
  <si>
    <t>Slapshot</t>
  </si>
  <si>
    <t>Stickhandling</t>
  </si>
  <si>
    <t>Wristshot</t>
  </si>
  <si>
    <t>Aggression</t>
  </si>
  <si>
    <t>Anticipation</t>
  </si>
  <si>
    <t>Bravery</t>
  </si>
  <si>
    <t>Creativity</t>
  </si>
  <si>
    <t>Determination</t>
  </si>
  <si>
    <t>Flair</t>
  </si>
  <si>
    <t>Influence</t>
  </si>
  <si>
    <t>Teamwork</t>
  </si>
  <si>
    <t>Workrate</t>
  </si>
  <si>
    <t>Acceleration</t>
  </si>
  <si>
    <t>Agility</t>
  </si>
  <si>
    <t>Balance</t>
  </si>
  <si>
    <t>Speed</t>
  </si>
  <si>
    <t>Stamina</t>
  </si>
  <si>
    <t>Strength</t>
  </si>
  <si>
    <t>Team</t>
  </si>
  <si>
    <t>Aggressiveness</t>
  </si>
  <si>
    <t>Backchecking</t>
  </si>
  <si>
    <t>Back</t>
  </si>
  <si>
    <t>Gap Control</t>
  </si>
  <si>
    <t>Def1</t>
  </si>
  <si>
    <t>Off1</t>
  </si>
  <si>
    <t>Defensive Mentality</t>
  </si>
  <si>
    <t>Offensive Mentality</t>
  </si>
  <si>
    <t>Puck</t>
  </si>
  <si>
    <t>Puck Pressure</t>
  </si>
  <si>
    <t>Tempo</t>
  </si>
  <si>
    <t>Dumping the puck</t>
  </si>
  <si>
    <t>Tactical System (Even Strength)</t>
  </si>
  <si>
    <t>Breakouts: Boardplay</t>
  </si>
  <si>
    <t>Breakouts: Crisscross</t>
  </si>
  <si>
    <t>Breakouts: Wings cross</t>
  </si>
  <si>
    <t>General tips:</t>
  </si>
  <si>
    <r>
      <rPr>
        <b/>
        <sz val="11"/>
        <color theme="1"/>
        <rFont val="Calibri"/>
        <family val="2"/>
        <scheme val="minor"/>
      </rPr>
      <t>Shooting Targeting</t>
    </r>
    <r>
      <rPr>
        <sz val="11"/>
        <color theme="1"/>
        <rFont val="Calibri"/>
        <family val="2"/>
        <scheme val="minor"/>
      </rPr>
      <t xml:space="preserve"> = if goalie with poor positioning/rebound control = shoot low + barrage</t>
    </r>
  </si>
  <si>
    <r>
      <t xml:space="preserve">No </t>
    </r>
    <r>
      <rPr>
        <b/>
        <sz val="11"/>
        <color theme="1"/>
        <rFont val="Calibri"/>
        <family val="2"/>
        <scheme val="minor"/>
      </rPr>
      <t>carry the puck</t>
    </r>
    <r>
      <rPr>
        <sz val="11"/>
        <color theme="1"/>
        <rFont val="Calibri"/>
        <family val="2"/>
        <scheme val="minor"/>
      </rPr>
      <t xml:space="preserve"> unless superstar</t>
    </r>
  </si>
  <si>
    <r>
      <rPr>
        <b/>
        <sz val="11"/>
        <color theme="1"/>
        <rFont val="Calibri"/>
        <family val="2"/>
        <scheme val="minor"/>
      </rPr>
      <t>Gap control</t>
    </r>
    <r>
      <rPr>
        <sz val="11"/>
        <color theme="1"/>
        <rFont val="Calibri"/>
        <family val="2"/>
        <scheme val="minor"/>
      </rPr>
      <t xml:space="preserve"> can also be determined solely based on speed.</t>
    </r>
  </si>
  <si>
    <r>
      <rPr>
        <b/>
        <sz val="11"/>
        <color theme="1"/>
        <rFont val="Calibri"/>
        <family val="2"/>
        <scheme val="minor"/>
      </rPr>
      <t>Tempo</t>
    </r>
    <r>
      <rPr>
        <sz val="11"/>
        <color theme="1"/>
        <rFont val="Calibri"/>
        <family val="2"/>
        <scheme val="minor"/>
      </rPr>
      <t xml:space="preserve"> = High for quick players</t>
    </r>
  </si>
  <si>
    <t>2 passers/selective shooter per line</t>
  </si>
  <si>
    <t>Shoot</t>
  </si>
  <si>
    <t>D-man with high slapshot &gt; set him up as shooter and barrage</t>
  </si>
  <si>
    <t>Change breakout/neutral settings from time to time</t>
  </si>
  <si>
    <t>No wings cross</t>
  </si>
  <si>
    <t>2-1-2 Neutral Zone Defensive</t>
  </si>
  <si>
    <t>Shooting: Look at Slapshot + Wristshot. Low at both lowers the setting. High at both elevates the setting. Low wrist + high slap, I follow the slapshot setting up to barrage. Low slap + high wrist lowers the setting to get more quality and precision at the cost of volume</t>
  </si>
  <si>
    <t>If I've got an offensive defenseman with a really good slapshot rating I set his shooting to "Barrage", set his tendency to "Shoot" and set the line's tactics for "Shot from point" in the Offensive Faceoffs.</t>
  </si>
  <si>
    <t>I set 2 personal tactics for my goalies. Safest passing and most defensive.</t>
  </si>
  <si>
    <t xml:space="preserve"> I also like to take all 4 skaters off "join the rush" on the PK, just to make them purely focused on defense.</t>
  </si>
  <si>
    <t>Before you get to drafting, you need good scouts. It is wise to have about 10 or so scouts available for scouting. </t>
  </si>
  <si>
    <t>This is how I set up my scouting.</t>
  </si>
  <si>
    <r>
      <t>My teams</t>
    </r>
    <r>
      <rPr>
        <sz val="11"/>
        <color theme="1"/>
        <rFont val="Calibri"/>
        <family val="2"/>
        <scheme val="minor"/>
      </rPr>
      <t>/</t>
    </r>
    <r>
      <rPr>
        <b/>
        <sz val="11"/>
        <color theme="1"/>
        <rFont val="Calibri"/>
        <family val="2"/>
        <scheme val="minor"/>
      </rPr>
      <t>NHL AHL</t>
    </r>
    <r>
      <rPr>
        <sz val="11"/>
        <color theme="1"/>
        <rFont val="Calibri"/>
        <family val="2"/>
        <scheme val="minor"/>
      </rPr>
      <t>: You will want about one scout to draft you NHL team and your AHL team. As well you will want a scout to permanently scout the NHL, and another to scout the AHL. And another to scout your shortlist. Both should be good at judging player ability.</t>
    </r>
  </si>
  <si>
    <t>1. Your NHL team-One scout-High Judging</t>
  </si>
  <si>
    <t>2. Your AHL team-One scout-High Judging</t>
  </si>
  <si>
    <t>3. NHL-One Scout (PERM)-High Judging</t>
  </si>
  <si>
    <t>4. AHL-One Scout (PERM)-High Judging</t>
  </si>
  <si>
    <t>5. Shortlist-One Scout (PERM)-High Judging (High potential if lots of prospects.)</t>
  </si>
  <si>
    <r>
      <t>Prospects</t>
    </r>
    <r>
      <rPr>
        <sz val="11"/>
        <color theme="1"/>
        <rFont val="Calibri"/>
        <family val="2"/>
        <scheme val="minor"/>
      </rPr>
      <t>: You will want scouts to scout the WHL, QMJHL, and the OHL as well. Also the US colleges is a good bet as well. All these scouts will need a good ability to scout for potential.</t>
    </r>
  </si>
  <si>
    <t>1. OHL-One Scout (PERM)-Hogh Potential</t>
  </si>
  <si>
    <t>2. WHL-One Scout (PERM)-High Potential</t>
  </si>
  <si>
    <t>3. QMJHL-One Scout (Perm)-High Potential</t>
  </si>
  <si>
    <t>For the US Colleges you will want the scout to rotate between colleges, intensely scouting. So get him to scout the various college leagues, including the United States Hockey League (USHL).</t>
  </si>
  <si>
    <t>4.Colleges-One Scout-High Potential</t>
  </si>
  <si>
    <t>You will also want one to scout for the NHL Entry Draft. Intensely.</t>
  </si>
  <si>
    <t>5.NHL Draft-One Scout-High Potential</t>
  </si>
  <si>
    <r>
      <t>Leagues:</t>
    </r>
    <r>
      <rPr>
        <sz val="11"/>
        <color theme="1"/>
        <rFont val="Calibri"/>
        <family val="2"/>
        <scheme val="minor"/>
      </rPr>
      <t>You will want your scouts to scout the European countries for young talent and talent you overlooked in previous drafts. In the game hockey superpowers switch around, so adjust accordingly </t>
    </r>
  </si>
  <si>
    <t>1. Sweden-One Scout (PERM)-High potential/High Judging, from area.</t>
  </si>
  <si>
    <t>2. Finland-One scout (PERM)-High potential/Judging, from area</t>
  </si>
  <si>
    <t>3. Russia-One scout (PERM)-High potential/judging, from area</t>
  </si>
  <si>
    <t>4. Czech-One Scout (PERM)-High Potential/judging, from area</t>
  </si>
  <si>
    <t>5. Slovak-One Scout (PERM)-High Potential/Judging, from area</t>
  </si>
  <si>
    <t>6. North America-One Scout (PERM)-High Potential/Judging</t>
  </si>
  <si>
    <t>Obviously you can do other leagues like Germany, but those are the ones you should focus on. The North American one is just kind of a clean up guy. He scouts for people you may have missed.</t>
  </si>
  <si>
    <t>In total you should have about 16 scouts, but if you don't just make scouts do two jobs.</t>
  </si>
  <si>
    <t>Drafting</t>
  </si>
  <si>
    <t>Before I draft I like to look at the various players available to see where they would fit in my team. I come up with three or so players in the first round then a couple for later rounds.</t>
  </si>
  <si>
    <r>
      <t>The main attributes I look at when drafting is Determination, Work Rate, Teamwork, Influence, and Bravery.</t>
    </r>
    <r>
      <rPr>
        <sz val="11"/>
        <color theme="1"/>
        <rFont val="Calibri"/>
        <family val="2"/>
        <scheme val="minor"/>
      </rPr>
      <t> If all these stats, you know this player will usually do good as he will work his butt off to do better and improve.</t>
    </r>
  </si>
  <si>
    <t>In the first round usually I draft the best player available. But if my team needs a defensive prospect, I will draft the best defensemen.</t>
  </si>
  <si>
    <t>The second round is similar to the first, especially if you are drafting early as there are lots of good players on the board. </t>
  </si>
  <si>
    <t>Later rounds. This is where all that scouting comes in. If you scouted well you should, be able to find good prospects. These are the rounds where you look for players with high Determination, Work Rate, Teamwork, Influence, and Bravery. Don't be afraid to go off the board.</t>
  </si>
  <si>
    <t xml:space="preserve">That's why i still use the "2intensive-4medium" system i used in EHM05.  </t>
  </si>
  <si>
    <t>Conditioning-style coaches are better for fitness and skating programs, while tecnical-style suits best off.skills, def.skills and shooting programs. </t>
  </si>
  <si>
    <t>I only adjust for player age in extreme situations, like when you have old veterans that tend to get beaten down just by the usual schedule I make and "Old Guys" practice schedule that has them on light conditioning and skating drills. </t>
  </si>
  <si>
    <t>One approach:</t>
  </si>
  <si>
    <t>General = All medium. Only occasionally used. </t>
  </si>
  <si>
    <r>
      <t>Fitness = Used mainly in pre-season, and mid-season. Focuses </t>
    </r>
    <r>
      <rPr>
        <i/>
        <sz val="11"/>
        <color theme="1"/>
        <rFont val="Calibri"/>
        <family val="2"/>
        <scheme val="minor"/>
      </rPr>
      <t>only</t>
    </r>
    <r>
      <rPr>
        <sz val="11"/>
        <color theme="1"/>
        <rFont val="Calibri"/>
        <family val="2"/>
        <scheme val="minor"/>
      </rPr>
      <t> on Conditioning and Skating. </t>
    </r>
  </si>
  <si>
    <t>Goalies = Focuses on Goaltending and Skating. </t>
  </si>
  <si>
    <t>Defense = Used for all defensemen. Primarily focuses on Defense, and Skating or Conditioning. </t>
  </si>
  <si>
    <t>Center = Used for all Centers. Focuses on Offensive and Defensive skills. Alternative focus on Tactics and Skating. </t>
  </si>
  <si>
    <t>Forward = Used for all wingers. Focuses on Offensive skills and scoring. </t>
  </si>
  <si>
    <r>
      <t>Youth Academy = Used for all youth players only. Focuses on Conditioning, Skating, and Tactics. </t>
    </r>
    <r>
      <rPr>
        <i/>
        <sz val="11"/>
        <color theme="1"/>
        <rFont val="Calibri"/>
        <family val="2"/>
        <scheme val="minor"/>
      </rPr>
      <t>If I were in the NHL, I'd probably go with 23 or 24 as the "graduation" age... which would mean anyone 23 or 24 and younger would be sent through my youth academy.</t>
    </r>
  </si>
  <si>
    <t>ere's my full list: (Listed by conditioning, Skating, Tactical, Shooting, Off. Skill, Def. Skill, Goaltending) </t>
  </si>
  <si>
    <t>General: All Medium, Goaltending = None. </t>
  </si>
  <si>
    <t>Goalkeepers: M, I, L, N, N, N, I. </t>
  </si>
  <si>
    <t>Fitness: I, I, others = None. </t>
  </si>
  <si>
    <t>Defense: M, M, I, L, L, I, N. </t>
  </si>
  <si>
    <t>Centers: M, M, M, M, I, I, N. </t>
  </si>
  <si>
    <t>Forwards(Wingers): M, M, M, I, I, L, N. </t>
  </si>
  <si>
    <t>Academy: I, I, I, L , L , L, N. </t>
  </si>
  <si>
    <t>NOTE... I often switch things around a little bit to keep my players on their toes... so the above settings are only my own default, or "core," settings.</t>
  </si>
  <si>
    <t>For the playoffs I usually put everyone on general, except everything is set to Light instead of Medium(and the goalies get a light version of their schedule as well). </t>
  </si>
  <si>
    <t>fitness: agility, stamina, strength </t>
  </si>
  <si>
    <t>skating: acceleration, balance, speed </t>
  </si>
  <si>
    <t>off. skills: deking, passing, stickhandling </t>
  </si>
  <si>
    <t>def. skills: checking, hitting, pokecheck, positionning </t>
  </si>
  <si>
    <t>shooting: deflection, slapshot, wristshot </t>
  </si>
  <si>
    <t>tactics: teamwork (+ learning the tactics! </t>
  </si>
  <si>
    <t>) </t>
  </si>
  <si>
    <t>goalies: blocker, glove, rebound control, recovery, reflexes </t>
  </si>
  <si>
    <t>Other attributes (especially the mental ones) are more likely linked to experience rather than practice</t>
  </si>
  <si>
    <r>
      <t>For my PP mode I use Intensive on </t>
    </r>
    <r>
      <rPr>
        <i/>
        <u/>
        <sz val="11"/>
        <color theme="1"/>
        <rFont val="Calibri"/>
        <family val="2"/>
        <scheme val="minor"/>
      </rPr>
      <t>Tactical</t>
    </r>
    <r>
      <rPr>
        <i/>
        <sz val="11"/>
        <color theme="1"/>
        <rFont val="Calibri"/>
        <family val="2"/>
        <scheme val="minor"/>
      </rPr>
      <t>, </t>
    </r>
    <r>
      <rPr>
        <i/>
        <u/>
        <sz val="11"/>
        <color theme="1"/>
        <rFont val="Calibri"/>
        <family val="2"/>
        <scheme val="minor"/>
      </rPr>
      <t>Shooting</t>
    </r>
    <r>
      <rPr>
        <i/>
        <sz val="11"/>
        <color theme="1"/>
        <rFont val="Calibri"/>
        <family val="2"/>
        <scheme val="minor"/>
      </rPr>
      <t>, and </t>
    </r>
    <r>
      <rPr>
        <i/>
        <u/>
        <sz val="11"/>
        <color theme="1"/>
        <rFont val="Calibri"/>
        <family val="2"/>
        <scheme val="minor"/>
      </rPr>
      <t>Offensive Skills</t>
    </r>
    <r>
      <rPr>
        <i/>
        <sz val="11"/>
        <color theme="1"/>
        <rFont val="Calibri"/>
        <family val="2"/>
        <scheme val="minor"/>
      </rPr>
      <t>. Medium on </t>
    </r>
    <r>
      <rPr>
        <i/>
        <u/>
        <sz val="11"/>
        <color theme="1"/>
        <rFont val="Calibri"/>
        <family val="2"/>
        <scheme val="minor"/>
      </rPr>
      <t>Skating</t>
    </r>
    <r>
      <rPr>
        <i/>
        <sz val="11"/>
        <color theme="1"/>
        <rFont val="Calibri"/>
        <family val="2"/>
        <scheme val="minor"/>
      </rPr>
      <t> and Light on </t>
    </r>
    <r>
      <rPr>
        <i/>
        <u/>
        <sz val="11"/>
        <color theme="1"/>
        <rFont val="Calibri"/>
        <family val="2"/>
        <scheme val="minor"/>
      </rPr>
      <t>Conditioning</t>
    </r>
    <r>
      <rPr>
        <i/>
        <sz val="11"/>
        <color theme="1"/>
        <rFont val="Calibri"/>
        <family val="2"/>
        <scheme val="minor"/>
      </rPr>
      <t>. I put both my forwards and defensemen in the same group. </t>
    </r>
  </si>
  <si>
    <t>I don't train Defensive Skills and Goaltending in my PP mode. </t>
  </si>
  <si>
    <r>
      <t>In PK mode I use Intensive on </t>
    </r>
    <r>
      <rPr>
        <i/>
        <u/>
        <sz val="11"/>
        <color theme="1"/>
        <rFont val="Calibri"/>
        <family val="2"/>
        <scheme val="minor"/>
      </rPr>
      <t>Tactical</t>
    </r>
    <r>
      <rPr>
        <i/>
        <sz val="11"/>
        <color theme="1"/>
        <rFont val="Calibri"/>
        <family val="2"/>
        <scheme val="minor"/>
      </rPr>
      <t>, </t>
    </r>
    <r>
      <rPr>
        <i/>
        <u/>
        <sz val="11"/>
        <color theme="1"/>
        <rFont val="Calibri"/>
        <family val="2"/>
        <scheme val="minor"/>
      </rPr>
      <t>Defensive Skills</t>
    </r>
    <r>
      <rPr>
        <i/>
        <sz val="11"/>
        <color theme="1"/>
        <rFont val="Calibri"/>
        <family val="2"/>
        <scheme val="minor"/>
      </rPr>
      <t>, and </t>
    </r>
    <r>
      <rPr>
        <i/>
        <u/>
        <sz val="11"/>
        <color theme="1"/>
        <rFont val="Calibri"/>
        <family val="2"/>
        <scheme val="minor"/>
      </rPr>
      <t>Conditioning</t>
    </r>
    <r>
      <rPr>
        <i/>
        <sz val="11"/>
        <color theme="1"/>
        <rFont val="Calibri"/>
        <family val="2"/>
        <scheme val="minor"/>
      </rPr>
      <t>. Medium on </t>
    </r>
    <r>
      <rPr>
        <i/>
        <u/>
        <sz val="11"/>
        <color theme="1"/>
        <rFont val="Calibri"/>
        <family val="2"/>
        <scheme val="minor"/>
      </rPr>
      <t>Skating</t>
    </r>
    <r>
      <rPr>
        <i/>
        <sz val="11"/>
        <color theme="1"/>
        <rFont val="Calibri"/>
        <family val="2"/>
        <scheme val="minor"/>
      </rPr>
      <t> but from time to time I change between Skating and Conditioning. I found that having both on Intensive is too tough on the players and they break down. This is of course different from team to team and some players might pull it off but It's not something I recommend... </t>
    </r>
  </si>
  <si>
    <t>Regarding goaline training:</t>
  </si>
  <si>
    <t>All of my training schedules has it at least at medium. For defensive training schedules it goes to intensive. </t>
  </si>
  <si>
    <t>It is a huge help with positioning, which is always one of the more important skills that I want everyone on my team to have, as well as anticipation. I always try and boost those up as much as I can. </t>
  </si>
  <si>
    <t>Having a HIGH QUALITY goaltender coach is very important. You will want 90+ in his coaching and high mental attributes to make sure the job gets done, also try and get somebody who is technique based. </t>
  </si>
  <si>
    <t>OFF SEASON:</t>
  </si>
  <si>
    <t>My off season sched is nasty nasty. </t>
  </si>
  <si>
    <t>I call it "warmers" for bench warmers. The boys are not playing...but they need to work out. I see dramatic increases on this sched which I run pretty much the hole off season, tired or not. I give em a day off once they get the little orange tired thingy...but then back at it. </t>
  </si>
  <si>
    <t>All categories are on intensive. Tis mean I know. Usually around 2nd week of August guys start getting tired...but not injured very often. </t>
  </si>
  <si>
    <t>Goalies have all their areas on intensive as well. Cond, Skat, OSkill,Dskill,Goalie, Tactic. I never even bother teaching them shooting. </t>
  </si>
  <si>
    <t>I start it 1 week after playoffs end. </t>
  </si>
  <si>
    <t>I once saw Gilbert Brule go from 13 to 15 in faceoffs, and Rick Nash from 17 to 20 in wrist shot in the summer. All other atty's were up too.</t>
  </si>
  <si>
    <t> I highly recommend NOT setting any of the parts of training to "light" or you will see decreases. Keep everything set to at least "medium".</t>
  </si>
  <si>
    <t>10-14</t>
  </si>
  <si>
    <t>F Pass</t>
  </si>
  <si>
    <t>F Shoot</t>
  </si>
  <si>
    <t>D Slaphot</t>
  </si>
  <si>
    <t>D Def</t>
  </si>
  <si>
    <t>Defe2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</si>
</sst>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FFFF00"/>
      <name val="Calibri"/>
      <family val="2"/>
      <scheme val="minor"/>
    </font>
    <font>
      <b/>
      <sz val="11"/>
      <color rgb="FFFFFF00"/>
      <name val="Calibri"/>
      <family val="2"/>
      <scheme val="minor"/>
    </font>
    <font>
      <b/>
      <u/>
      <sz val="14"/>
      <color theme="1"/>
      <name val="Calibri"/>
      <family val="2"/>
      <scheme val="minor"/>
    </font>
    <font>
      <u/>
      <sz val="11"/>
      <color theme="1"/>
      <name val="Calibri"/>
      <family val="2"/>
      <scheme val="minor"/>
    </font>
    <font>
      <b/>
      <u/>
      <sz val="14"/>
      <color rgb="FFFFFF00"/>
      <name val="Calibri"/>
      <family val="2"/>
      <scheme val="minor"/>
    </font>
    <font>
      <sz val="9"/>
      <color indexed="81"/>
      <name val="Tahoma"/>
      <family val="2"/>
    </font>
    <font>
      <u/>
      <sz val="14"/>
      <color theme="1"/>
      <name val="Calibri"/>
      <family val="2"/>
      <scheme val="minor"/>
    </font>
    <font>
      <sz val="10"/>
      <color rgb="FF333333"/>
      <name val="Lucida Grande"/>
    </font>
    <font>
      <i/>
      <sz val="11"/>
      <color theme="1"/>
      <name val="Calibri"/>
      <family val="2"/>
      <scheme val="minor"/>
    </font>
    <font>
      <i/>
      <u/>
      <sz val="11"/>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2" tint="-0.89996032593768116"/>
        <bgColor indexed="64"/>
      </patternFill>
    </fill>
    <fill>
      <patternFill patternType="solid">
        <fgColor rgb="FF00B0F0"/>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xf numFmtId="0" fontId="15" fillId="0" borderId="0" applyNumberFormat="0" applyFill="0" applyBorder="0" applyAlignment="0" applyProtection="0"/>
  </cellStyleXfs>
  <cellXfs count="184">
    <xf numFmtId="0" fontId="0" fillId="0" borderId="0" xfId="0"/>
    <xf numFmtId="0" fontId="0" fillId="3" borderId="0" xfId="0" applyFill="1"/>
    <xf numFmtId="0" fontId="0" fillId="4" borderId="0" xfId="0" applyFill="1"/>
    <xf numFmtId="0" fontId="0" fillId="5" borderId="0" xfId="0" applyFill="1"/>
    <xf numFmtId="0" fontId="0" fillId="0" borderId="4" xfId="0" applyBorder="1"/>
    <xf numFmtId="0" fontId="0" fillId="0" borderId="5" xfId="0" applyBorder="1"/>
    <xf numFmtId="0" fontId="0" fillId="0" borderId="6" xfId="0" applyBorder="1"/>
    <xf numFmtId="0" fontId="0" fillId="0" borderId="0" xfId="0" applyFill="1" applyBorder="1"/>
    <xf numFmtId="0" fontId="0" fillId="0" borderId="4" xfId="0" applyFill="1" applyBorder="1"/>
    <xf numFmtId="0" fontId="0" fillId="0" borderId="5" xfId="0" applyFill="1" applyBorder="1"/>
    <xf numFmtId="0" fontId="0" fillId="0" borderId="6" xfId="0" applyFill="1" applyBorder="1"/>
    <xf numFmtId="49" fontId="0" fillId="0" borderId="0" xfId="0" applyNumberFormat="1"/>
    <xf numFmtId="0" fontId="0" fillId="7" borderId="0" xfId="0" applyFill="1"/>
    <xf numFmtId="0" fontId="0" fillId="0" borderId="0" xfId="0" applyBorder="1"/>
    <xf numFmtId="0" fontId="0" fillId="0" borderId="7" xfId="0" applyBorder="1"/>
    <xf numFmtId="0" fontId="0" fillId="0" borderId="10" xfId="0" applyBorder="1"/>
    <xf numFmtId="0" fontId="3" fillId="8" borderId="0" xfId="0" applyFont="1" applyFill="1" applyBorder="1"/>
    <xf numFmtId="0" fontId="3" fillId="8" borderId="10" xfId="0" applyFont="1" applyFill="1" applyBorder="1"/>
    <xf numFmtId="0" fontId="3" fillId="8" borderId="7" xfId="0" applyFont="1" applyFill="1" applyBorder="1"/>
    <xf numFmtId="0" fontId="1" fillId="8" borderId="0" xfId="0" applyFont="1" applyFill="1" applyBorder="1"/>
    <xf numFmtId="0" fontId="3" fillId="8" borderId="5" xfId="0" applyFont="1" applyFill="1" applyBorder="1"/>
    <xf numFmtId="0" fontId="1" fillId="8" borderId="0" xfId="0" applyFont="1" applyFill="1"/>
    <xf numFmtId="0" fontId="1" fillId="8" borderId="10" xfId="0" applyFont="1" applyFill="1" applyBorder="1"/>
    <xf numFmtId="0" fontId="3" fillId="8" borderId="6" xfId="0" applyFont="1" applyFill="1" applyBorder="1"/>
    <xf numFmtId="0" fontId="3" fillId="8" borderId="4" xfId="0" applyFont="1" applyFill="1" applyBorder="1"/>
    <xf numFmtId="0" fontId="5" fillId="9" borderId="0" xfId="0" applyFont="1" applyFill="1" applyBorder="1"/>
    <xf numFmtId="49" fontId="5" fillId="9" borderId="0" xfId="0" applyNumberFormat="1" applyFont="1" applyFill="1" applyBorder="1"/>
    <xf numFmtId="49" fontId="5" fillId="9" borderId="7" xfId="0" applyNumberFormat="1" applyFont="1" applyFill="1" applyBorder="1"/>
    <xf numFmtId="0" fontId="5" fillId="9" borderId="7" xfId="0" applyFont="1" applyFill="1" applyBorder="1"/>
    <xf numFmtId="0" fontId="5" fillId="9" borderId="10" xfId="0" applyFont="1" applyFill="1" applyBorder="1"/>
    <xf numFmtId="0" fontId="5" fillId="9" borderId="5" xfId="0" applyFont="1" applyFill="1" applyBorder="1"/>
    <xf numFmtId="0" fontId="5" fillId="9" borderId="6" xfId="0" applyFont="1" applyFill="1" applyBorder="1"/>
    <xf numFmtId="0" fontId="5" fillId="9" borderId="4" xfId="0" applyFont="1" applyFill="1" applyBorder="1"/>
    <xf numFmtId="49" fontId="5" fillId="9" borderId="10" xfId="0" applyNumberFormat="1" applyFont="1" applyFill="1" applyBorder="1"/>
    <xf numFmtId="0" fontId="2" fillId="0" borderId="11" xfId="0" applyFont="1" applyFill="1" applyBorder="1"/>
    <xf numFmtId="0" fontId="2" fillId="0" borderId="12" xfId="0" applyFont="1" applyBorder="1"/>
    <xf numFmtId="0" fontId="6" fillId="9" borderId="12" xfId="0" applyFont="1" applyFill="1" applyBorder="1"/>
    <xf numFmtId="0" fontId="2" fillId="0" borderId="12" xfId="0" applyFont="1" applyFill="1" applyBorder="1"/>
    <xf numFmtId="0" fontId="1" fillId="8" borderId="12" xfId="0" applyFont="1" applyFill="1" applyBorder="1"/>
    <xf numFmtId="0" fontId="6" fillId="9" borderId="13" xfId="0" applyFont="1" applyFill="1" applyBorder="1"/>
    <xf numFmtId="0" fontId="2" fillId="0" borderId="11" xfId="0" applyFont="1" applyFill="1" applyBorder="1" applyAlignment="1">
      <alignment horizontal="center"/>
    </xf>
    <xf numFmtId="0" fontId="2" fillId="0" borderId="12" xfId="0" applyFont="1" applyBorder="1" applyAlignment="1">
      <alignment horizontal="center"/>
    </xf>
    <xf numFmtId="0" fontId="6" fillId="9" borderId="12" xfId="0" applyFont="1" applyFill="1" applyBorder="1" applyAlignment="1">
      <alignment horizontal="center"/>
    </xf>
    <xf numFmtId="0" fontId="2" fillId="0" borderId="12" xfId="0" applyFont="1" applyFill="1" applyBorder="1" applyAlignment="1">
      <alignment horizontal="center"/>
    </xf>
    <xf numFmtId="0" fontId="1" fillId="8" borderId="12" xfId="0" applyFont="1" applyFill="1" applyBorder="1" applyAlignment="1">
      <alignment horizontal="center"/>
    </xf>
    <xf numFmtId="0" fontId="6" fillId="9" borderId="13" xfId="0" applyFont="1" applyFill="1" applyBorder="1" applyAlignment="1">
      <alignment horizontal="center"/>
    </xf>
    <xf numFmtId="49" fontId="6" fillId="9" borderId="12" xfId="0" applyNumberFormat="1" applyFont="1" applyFill="1" applyBorder="1"/>
    <xf numFmtId="0" fontId="0" fillId="0" borderId="14" xfId="0" applyFill="1" applyBorder="1"/>
    <xf numFmtId="1" fontId="0" fillId="0" borderId="0" xfId="0" applyNumberFormat="1"/>
    <xf numFmtId="1" fontId="0" fillId="0" borderId="12" xfId="0" applyNumberFormat="1" applyBorder="1"/>
    <xf numFmtId="1" fontId="0" fillId="0" borderId="13" xfId="0" applyNumberFormat="1" applyBorder="1"/>
    <xf numFmtId="1" fontId="0" fillId="0" borderId="14" xfId="0" applyNumberFormat="1" applyBorder="1"/>
    <xf numFmtId="0" fontId="0" fillId="0" borderId="18" xfId="0" applyFill="1" applyBorder="1"/>
    <xf numFmtId="0" fontId="0" fillId="0" borderId="19" xfId="0" applyFill="1" applyBorder="1"/>
    <xf numFmtId="0" fontId="0" fillId="0" borderId="20" xfId="0" applyFill="1" applyBorder="1"/>
    <xf numFmtId="0" fontId="7" fillId="0" borderId="0" xfId="0" applyFont="1" applyAlignment="1">
      <alignment horizontal="center"/>
    </xf>
    <xf numFmtId="0" fontId="4" fillId="4" borderId="0" xfId="0" applyFont="1" applyFill="1"/>
    <xf numFmtId="0" fontId="4" fillId="5" borderId="0" xfId="0" applyFont="1" applyFill="1"/>
    <xf numFmtId="0" fontId="4" fillId="7" borderId="0" xfId="0" applyFont="1" applyFill="1"/>
    <xf numFmtId="0" fontId="4" fillId="3" borderId="0" xfId="0" applyFont="1" applyFill="1"/>
    <xf numFmtId="0" fontId="0" fillId="0" borderId="18" xfId="0" applyBorder="1"/>
    <xf numFmtId="0" fontId="0" fillId="0" borderId="19" xfId="0" applyBorder="1"/>
    <xf numFmtId="0" fontId="0" fillId="0" borderId="20" xfId="0" applyBorder="1"/>
    <xf numFmtId="0" fontId="0" fillId="0" borderId="25" xfId="0" applyNumberFormat="1" applyBorder="1"/>
    <xf numFmtId="0" fontId="0" fillId="0" borderId="26" xfId="0" applyBorder="1"/>
    <xf numFmtId="0" fontId="0" fillId="0" borderId="25" xfId="0" applyBorder="1"/>
    <xf numFmtId="0" fontId="0" fillId="0" borderId="22" xfId="0" applyBorder="1"/>
    <xf numFmtId="1" fontId="0" fillId="0" borderId="18" xfId="0" applyNumberFormat="1" applyBorder="1"/>
    <xf numFmtId="1" fontId="0" fillId="0" borderId="19" xfId="0" applyNumberFormat="1" applyBorder="1"/>
    <xf numFmtId="1" fontId="0" fillId="0" borderId="20" xfId="0" applyNumberFormat="1" applyBorder="1"/>
    <xf numFmtId="0" fontId="0" fillId="0" borderId="23"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24" xfId="0" applyBorder="1" applyAlignment="1">
      <alignment horizontal="center"/>
    </xf>
    <xf numFmtId="0" fontId="9" fillId="0" borderId="0" xfId="0" applyFont="1" applyFill="1" applyBorder="1" applyAlignment="1"/>
    <xf numFmtId="0" fontId="8" fillId="0" borderId="0" xfId="0" applyFont="1" applyBorder="1" applyAlignment="1"/>
    <xf numFmtId="0" fontId="0" fillId="0" borderId="0" xfId="0" applyBorder="1" applyAlignment="1">
      <alignment horizontal="center"/>
    </xf>
    <xf numFmtId="0" fontId="0" fillId="0" borderId="0" xfId="0" applyAlignment="1">
      <alignment horizontal="left"/>
    </xf>
    <xf numFmtId="0" fontId="8" fillId="0" borderId="0" xfId="0" applyFont="1" applyBorder="1" applyAlignment="1">
      <alignment horizontal="center"/>
    </xf>
    <xf numFmtId="0" fontId="0" fillId="0" borderId="21" xfId="0" applyBorder="1"/>
    <xf numFmtId="0" fontId="0" fillId="0" borderId="7" xfId="0" applyNumberFormat="1" applyBorder="1"/>
    <xf numFmtId="164" fontId="0" fillId="0" borderId="14" xfId="0" applyNumberFormat="1" applyBorder="1" applyAlignment="1">
      <alignment horizontal="left" indent="1"/>
    </xf>
    <xf numFmtId="164" fontId="0" fillId="0" borderId="12" xfId="0" applyNumberFormat="1" applyBorder="1" applyAlignment="1">
      <alignment horizontal="left" indent="1"/>
    </xf>
    <xf numFmtId="164" fontId="0" fillId="0" borderId="13" xfId="0" applyNumberFormat="1" applyBorder="1" applyAlignment="1">
      <alignment horizontal="left" indent="1"/>
    </xf>
    <xf numFmtId="164" fontId="0" fillId="0" borderId="12" xfId="0" applyNumberFormat="1" applyBorder="1"/>
    <xf numFmtId="164" fontId="0" fillId="0" borderId="13" xfId="0" applyNumberFormat="1" applyBorder="1"/>
    <xf numFmtId="0" fontId="8" fillId="0" borderId="0" xfId="0" applyFont="1" applyBorder="1" applyAlignment="1">
      <alignment horizontal="center"/>
    </xf>
    <xf numFmtId="0" fontId="2" fillId="0" borderId="0" xfId="0" applyFont="1"/>
    <xf numFmtId="164" fontId="0" fillId="0" borderId="0" xfId="0" applyNumberFormat="1"/>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9" fillId="2" borderId="19" xfId="0" applyFont="1" applyFill="1" applyBorder="1" applyAlignment="1">
      <alignment horizontal="center"/>
    </xf>
    <xf numFmtId="0" fontId="8" fillId="0" borderId="21" xfId="0" applyFont="1" applyBorder="1" applyAlignment="1">
      <alignment horizontal="center"/>
    </xf>
    <xf numFmtId="0" fontId="8" fillId="0" borderId="0" xfId="0" applyFont="1" applyBorder="1" applyAlignment="1">
      <alignment horizontal="center"/>
    </xf>
    <xf numFmtId="0" fontId="8" fillId="0" borderId="22"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8" fillId="0" borderId="32"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9" fillId="6" borderId="18" xfId="0" applyFont="1" applyFill="1" applyBorder="1" applyAlignment="1">
      <alignment horizontal="center"/>
    </xf>
    <xf numFmtId="0" fontId="9" fillId="6" borderId="19" xfId="0" applyFont="1" applyFill="1" applyBorder="1" applyAlignment="1">
      <alignment horizontal="center"/>
    </xf>
    <xf numFmtId="0" fontId="9" fillId="6" borderId="20" xfId="0" applyFont="1" applyFill="1" applyBorder="1" applyAlignment="1">
      <alignment horizontal="center"/>
    </xf>
    <xf numFmtId="0" fontId="9" fillId="6" borderId="27" xfId="0" applyFont="1" applyFill="1" applyBorder="1" applyAlignment="1">
      <alignment horizontal="center"/>
    </xf>
    <xf numFmtId="0" fontId="9" fillId="6" borderId="28" xfId="0" applyFont="1" applyFill="1" applyBorder="1" applyAlignment="1">
      <alignment horizontal="center"/>
    </xf>
    <xf numFmtId="0" fontId="9" fillId="6" borderId="29" xfId="0" applyFont="1" applyFill="1" applyBorder="1" applyAlignment="1">
      <alignment horizontal="center"/>
    </xf>
    <xf numFmtId="0" fontId="0" fillId="0" borderId="22" xfId="0" applyBorder="1" applyAlignment="1">
      <alignment horizontal="center"/>
    </xf>
    <xf numFmtId="0" fontId="8" fillId="0" borderId="0" xfId="0" applyFont="1" applyAlignment="1">
      <alignment horizontal="center"/>
    </xf>
    <xf numFmtId="0" fontId="2" fillId="0" borderId="30" xfId="0" applyFont="1" applyFill="1" applyBorder="1" applyAlignment="1">
      <alignment horizontal="center"/>
    </xf>
    <xf numFmtId="0" fontId="0" fillId="0" borderId="15" xfId="0" applyBorder="1"/>
    <xf numFmtId="0" fontId="2" fillId="0" borderId="30" xfId="0" applyFont="1" applyFill="1" applyBorder="1"/>
    <xf numFmtId="0" fontId="0" fillId="0" borderId="0"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1" fontId="8" fillId="10" borderId="0" xfId="0" applyNumberFormat="1" applyFont="1" applyFill="1" applyBorder="1" applyAlignment="1">
      <alignment horizontal="center"/>
    </xf>
    <xf numFmtId="0" fontId="9" fillId="2" borderId="0" xfId="0" applyFont="1" applyFill="1" applyBorder="1" applyAlignment="1">
      <alignment horizontal="center"/>
    </xf>
    <xf numFmtId="1" fontId="8" fillId="10" borderId="34" xfId="0" applyNumberFormat="1" applyFont="1" applyFill="1" applyBorder="1" applyAlignment="1">
      <alignment horizontal="center"/>
    </xf>
    <xf numFmtId="1" fontId="8" fillId="10" borderId="40" xfId="0" applyNumberFormat="1" applyFont="1" applyFill="1" applyBorder="1" applyAlignment="1">
      <alignment horizontal="center"/>
    </xf>
    <xf numFmtId="1" fontId="11" fillId="10" borderId="38" xfId="0" applyNumberFormat="1" applyFont="1" applyFill="1" applyBorder="1" applyAlignment="1">
      <alignment horizontal="center"/>
    </xf>
    <xf numFmtId="1" fontId="11" fillId="10" borderId="39" xfId="0" applyNumberFormat="1" applyFont="1" applyFill="1" applyBorder="1" applyAlignment="1">
      <alignment horizontal="center"/>
    </xf>
    <xf numFmtId="1" fontId="8" fillId="0" borderId="40" xfId="0" applyNumberFormat="1" applyFont="1" applyBorder="1" applyAlignment="1">
      <alignment horizontal="center"/>
    </xf>
    <xf numFmtId="1" fontId="8" fillId="0" borderId="34" xfId="0" applyNumberFormat="1" applyFont="1" applyBorder="1" applyAlignment="1">
      <alignment horizontal="center"/>
    </xf>
    <xf numFmtId="164" fontId="0" fillId="0" borderId="40" xfId="0" applyNumberFormat="1" applyBorder="1" applyAlignment="1">
      <alignment horizontal="center"/>
    </xf>
    <xf numFmtId="164" fontId="0" fillId="0" borderId="34" xfId="0" applyNumberFormat="1" applyBorder="1" applyAlignment="1">
      <alignment horizontal="center"/>
    </xf>
    <xf numFmtId="164" fontId="8" fillId="10" borderId="40" xfId="0" applyNumberFormat="1" applyFont="1" applyFill="1" applyBorder="1" applyAlignment="1">
      <alignment horizontal="center"/>
    </xf>
    <xf numFmtId="164" fontId="8" fillId="10" borderId="34" xfId="0" applyNumberFormat="1" applyFont="1" applyFill="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164" fontId="0" fillId="0" borderId="43" xfId="0" applyNumberFormat="1" applyBorder="1" applyAlignment="1">
      <alignment horizontal="center"/>
    </xf>
    <xf numFmtId="1" fontId="8" fillId="0" borderId="43" xfId="0" applyNumberFormat="1" applyFont="1" applyBorder="1" applyAlignment="1">
      <alignment horizontal="center"/>
    </xf>
    <xf numFmtId="164" fontId="0" fillId="0" borderId="44" xfId="0" applyNumberFormat="1" applyBorder="1" applyAlignment="1">
      <alignment horizontal="center"/>
    </xf>
    <xf numFmtId="1" fontId="11" fillId="10" borderId="45" xfId="0" applyNumberFormat="1" applyFont="1" applyFill="1" applyBorder="1" applyAlignment="1">
      <alignment horizontal="center"/>
    </xf>
    <xf numFmtId="164" fontId="8" fillId="10" borderId="46" xfId="0" applyNumberFormat="1" applyFont="1" applyFill="1" applyBorder="1" applyAlignment="1">
      <alignment horizontal="center"/>
    </xf>
    <xf numFmtId="1" fontId="8" fillId="10" borderId="46" xfId="0" applyNumberFormat="1" applyFont="1" applyFill="1" applyBorder="1" applyAlignment="1">
      <alignment horizontal="center"/>
    </xf>
    <xf numFmtId="164" fontId="0" fillId="0" borderId="33" xfId="0" applyNumberFormat="1" applyBorder="1" applyAlignment="1">
      <alignment horizontal="center"/>
    </xf>
    <xf numFmtId="1" fontId="8" fillId="0" borderId="33" xfId="0" applyNumberFormat="1" applyFont="1" applyBorder="1" applyAlignment="1">
      <alignment horizontal="center"/>
    </xf>
    <xf numFmtId="164" fontId="0" fillId="0" borderId="0" xfId="0" applyNumberFormat="1" applyBorder="1" applyAlignment="1">
      <alignment horizontal="center"/>
    </xf>
    <xf numFmtId="1" fontId="11" fillId="10" borderId="16" xfId="0" applyNumberFormat="1" applyFont="1" applyFill="1" applyBorder="1" applyAlignment="1">
      <alignment horizontal="center"/>
    </xf>
    <xf numFmtId="1" fontId="11" fillId="10" borderId="15" xfId="0" applyNumberFormat="1" applyFont="1" applyFill="1" applyBorder="1" applyAlignment="1">
      <alignment horizontal="center"/>
    </xf>
    <xf numFmtId="1" fontId="8" fillId="10" borderId="21" xfId="0" applyNumberFormat="1" applyFont="1" applyFill="1" applyBorder="1" applyAlignment="1">
      <alignment horizontal="center"/>
    </xf>
    <xf numFmtId="0" fontId="0" fillId="0" borderId="0" xfId="0" applyAlignment="1">
      <alignment horizontal="left"/>
    </xf>
    <xf numFmtId="1" fontId="0" fillId="0" borderId="0" xfId="0" applyNumberFormat="1" applyFont="1" applyFill="1" applyBorder="1" applyAlignment="1">
      <alignment horizontal="left"/>
    </xf>
    <xf numFmtId="0" fontId="0" fillId="0" borderId="0" xfId="0" applyAlignment="1">
      <alignment wrapText="1"/>
    </xf>
    <xf numFmtId="0" fontId="0" fillId="0" borderId="0" xfId="0" applyAlignment="1">
      <alignment horizontal="left" wrapText="1"/>
    </xf>
    <xf numFmtId="0" fontId="0" fillId="0" borderId="0" xfId="0" applyAlignment="1">
      <alignment vertical="center"/>
    </xf>
    <xf numFmtId="0" fontId="12" fillId="0" borderId="0" xfId="0" applyFont="1" applyAlignment="1">
      <alignment vertical="center"/>
    </xf>
    <xf numFmtId="0" fontId="0" fillId="0" borderId="0" xfId="0" applyAlignment="1">
      <alignment horizontal="left" vertical="center"/>
    </xf>
    <xf numFmtId="0" fontId="2" fillId="0" borderId="0" xfId="0" applyFont="1" applyAlignment="1">
      <alignment horizontal="left" vertical="center"/>
    </xf>
    <xf numFmtId="0" fontId="13" fillId="0" borderId="0" xfId="0" applyFont="1" applyAlignment="1">
      <alignment vertical="center"/>
    </xf>
    <xf numFmtId="49" fontId="5" fillId="9" borderId="5" xfId="0" applyNumberFormat="1" applyFont="1" applyFill="1" applyBorder="1" applyAlignment="1">
      <alignment horizontal="center"/>
    </xf>
    <xf numFmtId="0" fontId="15" fillId="2" borderId="19" xfId="1" applyFill="1" applyBorder="1" applyAlignment="1">
      <alignment horizontal="center"/>
    </xf>
    <xf numFmtId="164" fontId="0" fillId="0" borderId="47" xfId="0" applyNumberFormat="1" applyBorder="1" applyAlignment="1">
      <alignment horizontal="center"/>
    </xf>
    <xf numFmtId="1" fontId="8" fillId="0" borderId="47" xfId="0" applyNumberFormat="1" applyFont="1" applyBorder="1" applyAlignment="1">
      <alignment horizontal="center"/>
    </xf>
    <xf numFmtId="164" fontId="0" fillId="0" borderId="48" xfId="0" applyNumberFormat="1" applyBorder="1" applyAlignment="1">
      <alignment horizontal="center"/>
    </xf>
    <xf numFmtId="1" fontId="11" fillId="10" borderId="49" xfId="0" applyNumberFormat="1" applyFont="1" applyFill="1" applyBorder="1" applyAlignment="1">
      <alignment horizontal="center"/>
    </xf>
    <xf numFmtId="1" fontId="11" fillId="10" borderId="50" xfId="0" applyNumberFormat="1" applyFont="1" applyFill="1" applyBorder="1" applyAlignment="1">
      <alignment horizontal="center"/>
    </xf>
    <xf numFmtId="164" fontId="8" fillId="10" borderId="51" xfId="0" applyNumberFormat="1" applyFont="1" applyFill="1" applyBorder="1" applyAlignment="1">
      <alignment horizontal="center"/>
    </xf>
    <xf numFmtId="164" fontId="8" fillId="10" borderId="52" xfId="0" applyNumberFormat="1" applyFont="1" applyFill="1" applyBorder="1" applyAlignment="1">
      <alignment horizontal="center"/>
    </xf>
    <xf numFmtId="1" fontId="8" fillId="10" borderId="51" xfId="0" applyNumberFormat="1" applyFont="1" applyFill="1" applyBorder="1" applyAlignment="1">
      <alignment horizontal="center"/>
    </xf>
    <xf numFmtId="1" fontId="8" fillId="10" borderId="52" xfId="0" applyNumberFormat="1" applyFont="1" applyFill="1" applyBorder="1" applyAlignment="1">
      <alignment horizontal="center"/>
    </xf>
    <xf numFmtId="164" fontId="0" fillId="0" borderId="35" xfId="0" applyNumberFormat="1" applyBorder="1" applyAlignment="1">
      <alignment horizontal="center"/>
    </xf>
    <xf numFmtId="164" fontId="0" fillId="0" borderId="36" xfId="0" applyNumberFormat="1" applyBorder="1" applyAlignment="1">
      <alignment horizontal="center"/>
    </xf>
    <xf numFmtId="164" fontId="0" fillId="0" borderId="37" xfId="0" applyNumberFormat="1" applyBorder="1" applyAlignment="1">
      <alignment horizontal="center"/>
    </xf>
    <xf numFmtId="1" fontId="8" fillId="0" borderId="35" xfId="0" applyNumberFormat="1" applyFont="1" applyBorder="1" applyAlignment="1">
      <alignment horizontal="center"/>
    </xf>
    <xf numFmtId="1" fontId="8" fillId="0" borderId="36" xfId="0" applyNumberFormat="1" applyFont="1" applyBorder="1" applyAlignment="1">
      <alignment horizontal="center"/>
    </xf>
    <xf numFmtId="1" fontId="8" fillId="0" borderId="37" xfId="0" applyNumberFormat="1" applyFont="1" applyBorder="1" applyAlignment="1">
      <alignment horizontal="center"/>
    </xf>
    <xf numFmtId="0" fontId="15" fillId="2" borderId="27" xfId="1" applyFill="1" applyBorder="1" applyAlignment="1">
      <alignment horizontal="center"/>
    </xf>
    <xf numFmtId="0" fontId="15" fillId="2" borderId="28" xfId="1" applyFill="1" applyBorder="1" applyAlignment="1">
      <alignment horizontal="center"/>
    </xf>
  </cellXfs>
  <cellStyles count="2">
    <cellStyle name="Hyperlink" xfId="1" builtinId="8"/>
    <cellStyle name="Normal" xfId="0" builtinId="0"/>
  </cellStyles>
  <dxfs count="11">
    <dxf>
      <font>
        <color theme="0"/>
      </font>
      <fill>
        <patternFill>
          <bgColor theme="1"/>
        </patternFill>
      </fill>
    </dxf>
    <dxf>
      <font>
        <color rgb="FFFFFF00"/>
      </font>
      <fill>
        <patternFill>
          <bgColor rgb="FF002060"/>
        </patternFill>
      </fill>
    </dxf>
    <dxf>
      <font>
        <color theme="0"/>
      </font>
      <fill>
        <patternFill>
          <bgColor theme="1"/>
        </patternFill>
      </fill>
    </dxf>
    <dxf>
      <font>
        <color rgb="FFFFFF00"/>
      </font>
      <fill>
        <patternFill>
          <bgColor rgb="FF002060"/>
        </patternFill>
      </fill>
    </dxf>
    <dxf>
      <font>
        <color theme="0"/>
      </font>
      <fill>
        <patternFill>
          <bgColor theme="1"/>
        </patternFill>
      </fill>
    </dxf>
    <dxf>
      <font>
        <color rgb="FFFFFF00"/>
      </font>
      <fill>
        <patternFill>
          <bgColor rgb="FF002060"/>
        </patternFill>
      </fill>
    </dxf>
    <dxf>
      <font>
        <color theme="0"/>
      </font>
      <fill>
        <patternFill>
          <bgColor theme="1"/>
        </patternFill>
      </fill>
    </dxf>
    <dxf>
      <font>
        <color rgb="FFFFFF00"/>
      </font>
      <fill>
        <patternFill>
          <bgColor rgb="FF002060"/>
        </patternFill>
      </fill>
    </dxf>
    <dxf>
      <font>
        <color theme="0"/>
      </font>
      <fill>
        <patternFill>
          <bgColor theme="1"/>
        </patternFill>
      </fill>
    </dxf>
    <dxf>
      <font>
        <color rgb="FFFFFF00"/>
      </font>
      <fill>
        <patternFill>
          <bgColor rgb="FF0070C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Lines!A1"/></Relationships>
</file>

<file path=xl/drawings/_rels/drawing2.xml.rels><?xml version="1.0" encoding="UTF-8" standalone="yes"?>
<Relationships xmlns="http://schemas.openxmlformats.org/package/2006/relationships"><Relationship Id="rId1" Type="http://schemas.openxmlformats.org/officeDocument/2006/relationships/hyperlink" Target="#Lines!A1"/></Relationships>
</file>

<file path=xl/drawings/_rels/drawing3.xml.rels><?xml version="1.0" encoding="UTF-8" standalone="yes"?>
<Relationships xmlns="http://schemas.openxmlformats.org/package/2006/relationships"><Relationship Id="rId1" Type="http://schemas.openxmlformats.org/officeDocument/2006/relationships/hyperlink" Target="#Lines!A1"/></Relationships>
</file>

<file path=xl/drawings/_rels/drawing4.xml.rels><?xml version="1.0" encoding="UTF-8" standalone="yes"?>
<Relationships xmlns="http://schemas.openxmlformats.org/package/2006/relationships"><Relationship Id="rId1" Type="http://schemas.openxmlformats.org/officeDocument/2006/relationships/hyperlink" Target="#Lines!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723900</xdr:colOff>
      <xdr:row>3</xdr:row>
      <xdr:rowOff>133350</xdr:rowOff>
    </xdr:to>
    <xdr:sp macro="" textlink="">
      <xdr:nvSpPr>
        <xdr:cNvPr id="2" name="Left Arrow 1">
          <a:hlinkClick xmlns:r="http://schemas.openxmlformats.org/officeDocument/2006/relationships" r:id="rId1"/>
        </xdr:cNvPr>
        <xdr:cNvSpPr/>
      </xdr:nvSpPr>
      <xdr:spPr>
        <a:xfrm>
          <a:off x="0" y="0"/>
          <a:ext cx="723900" cy="7715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700"/>
            <a:t>Overview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723900</xdr:colOff>
      <xdr:row>3</xdr:row>
      <xdr:rowOff>133350</xdr:rowOff>
    </xdr:to>
    <xdr:sp macro="" textlink="">
      <xdr:nvSpPr>
        <xdr:cNvPr id="2" name="Left Arrow 1">
          <a:hlinkClick xmlns:r="http://schemas.openxmlformats.org/officeDocument/2006/relationships" r:id="rId1"/>
        </xdr:cNvPr>
        <xdr:cNvSpPr/>
      </xdr:nvSpPr>
      <xdr:spPr>
        <a:xfrm>
          <a:off x="0" y="0"/>
          <a:ext cx="723900" cy="828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700"/>
            <a:t>Overview</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723900</xdr:colOff>
      <xdr:row>3</xdr:row>
      <xdr:rowOff>133350</xdr:rowOff>
    </xdr:to>
    <xdr:sp macro="" textlink="">
      <xdr:nvSpPr>
        <xdr:cNvPr id="2" name="Left Arrow 1">
          <a:hlinkClick xmlns:r="http://schemas.openxmlformats.org/officeDocument/2006/relationships" r:id="rId1"/>
        </xdr:cNvPr>
        <xdr:cNvSpPr/>
      </xdr:nvSpPr>
      <xdr:spPr>
        <a:xfrm>
          <a:off x="0" y="0"/>
          <a:ext cx="723900" cy="828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700"/>
            <a:t>Overview</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723900</xdr:colOff>
      <xdr:row>3</xdr:row>
      <xdr:rowOff>133350</xdr:rowOff>
    </xdr:to>
    <xdr:sp macro="" textlink="">
      <xdr:nvSpPr>
        <xdr:cNvPr id="2" name="Left Arrow 1">
          <a:hlinkClick xmlns:r="http://schemas.openxmlformats.org/officeDocument/2006/relationships" r:id="rId1"/>
        </xdr:cNvPr>
        <xdr:cNvSpPr/>
      </xdr:nvSpPr>
      <xdr:spPr>
        <a:xfrm>
          <a:off x="0" y="0"/>
          <a:ext cx="723900" cy="828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700"/>
            <a:t>Overview</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190500</xdr:colOff>
      <xdr:row>6</xdr:row>
      <xdr:rowOff>0</xdr:rowOff>
    </xdr:to>
    <xdr:pic>
      <xdr:nvPicPr>
        <xdr:cNvPr id="2" name="Picture 3" descr="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6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48</xdr:row>
      <xdr:rowOff>0</xdr:rowOff>
    </xdr:from>
    <xdr:to>
      <xdr:col>1</xdr:col>
      <xdr:colOff>190500</xdr:colOff>
      <xdr:row>49</xdr:row>
      <xdr:rowOff>0</xdr:rowOff>
    </xdr:to>
    <xdr:pic>
      <xdr:nvPicPr>
        <xdr:cNvPr id="3" name="Picture 5" desc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895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workbookViewId="0">
      <selection activeCell="M3" sqref="M3"/>
    </sheetView>
  </sheetViews>
  <sheetFormatPr defaultRowHeight="15"/>
  <cols>
    <col min="1" max="3" width="15.42578125" bestFit="1" customWidth="1"/>
    <col min="4" max="5" width="15.140625" bestFit="1" customWidth="1"/>
    <col min="7" max="7" width="8.42578125" bestFit="1" customWidth="1"/>
    <col min="8" max="8" width="3.28515625" bestFit="1" customWidth="1"/>
    <col min="9" max="9" width="1.85546875" bestFit="1" customWidth="1"/>
    <col min="10" max="11" width="2.140625" bestFit="1" customWidth="1"/>
    <col min="12" max="12" width="4.7109375" bestFit="1" customWidth="1"/>
    <col min="13" max="13" width="4.140625" bestFit="1" customWidth="1"/>
    <col min="14" max="14" width="3.85546875" bestFit="1" customWidth="1"/>
    <col min="15" max="15" width="6.7109375" bestFit="1" customWidth="1"/>
    <col min="16" max="16" width="6.28515625" bestFit="1" customWidth="1"/>
    <col min="17" max="17" width="4.28515625" bestFit="1" customWidth="1"/>
    <col min="18" max="18" width="4.42578125" bestFit="1" customWidth="1"/>
    <col min="19" max="19" width="4.85546875" bestFit="1" customWidth="1"/>
    <col min="20" max="20" width="4" bestFit="1" customWidth="1"/>
    <col min="21" max="21" width="5.140625" bestFit="1" customWidth="1"/>
    <col min="22" max="22" width="3.42578125" bestFit="1" customWidth="1"/>
    <col min="23" max="23" width="4.28515625" bestFit="1" customWidth="1"/>
    <col min="24" max="24" width="4.5703125" bestFit="1" customWidth="1"/>
    <col min="25" max="25" width="3.7109375" bestFit="1" customWidth="1"/>
    <col min="26" max="26" width="3.85546875" bestFit="1" customWidth="1"/>
    <col min="27" max="27" width="5" bestFit="1" customWidth="1"/>
    <col min="28" max="28" width="5.140625" bestFit="1" customWidth="1"/>
    <col min="29" max="29" width="4.85546875" bestFit="1" customWidth="1"/>
    <col min="30" max="30" width="5.140625" bestFit="1" customWidth="1"/>
    <col min="31" max="31" width="7" bestFit="1" customWidth="1"/>
    <col min="32" max="32" width="4.7109375" bestFit="1" customWidth="1"/>
    <col min="33" max="33" width="3.28515625" bestFit="1" customWidth="1"/>
  </cols>
  <sheetData>
    <row r="1" spans="1:33" ht="15.75" thickBot="1">
      <c r="A1" t="s">
        <v>72</v>
      </c>
      <c r="B1" t="s">
        <v>73</v>
      </c>
      <c r="C1" t="s">
        <v>74</v>
      </c>
      <c r="D1" t="s">
        <v>75</v>
      </c>
      <c r="E1" t="s">
        <v>76</v>
      </c>
    </row>
    <row r="2" spans="1:33" ht="15.75" thickBot="1">
      <c r="A2" t="s">
        <v>41</v>
      </c>
      <c r="B2" t="s">
        <v>45</v>
      </c>
      <c r="C2" t="s">
        <v>41</v>
      </c>
      <c r="D2" t="s">
        <v>37</v>
      </c>
      <c r="E2" t="s">
        <v>37</v>
      </c>
      <c r="F2" t="s">
        <v>13</v>
      </c>
      <c r="G2" s="4" t="s">
        <v>79</v>
      </c>
      <c r="H2" s="6" t="s">
        <v>80</v>
      </c>
      <c r="I2" s="4" t="s">
        <v>2</v>
      </c>
      <c r="J2" s="5" t="s">
        <v>5</v>
      </c>
      <c r="K2" s="5" t="s">
        <v>3</v>
      </c>
      <c r="L2" s="7" t="s">
        <v>58</v>
      </c>
      <c r="M2" s="47" t="s">
        <v>257</v>
      </c>
      <c r="N2" s="7" t="s">
        <v>59</v>
      </c>
      <c r="O2" s="47" t="s">
        <v>60</v>
      </c>
      <c r="P2" s="7" t="s">
        <v>61</v>
      </c>
      <c r="Q2" s="52" t="s">
        <v>78</v>
      </c>
      <c r="R2" s="53" t="s">
        <v>62</v>
      </c>
      <c r="S2" s="53" t="s">
        <v>63</v>
      </c>
      <c r="T2" s="53" t="s">
        <v>77</v>
      </c>
      <c r="U2" s="54" t="s">
        <v>64</v>
      </c>
      <c r="V2" s="7" t="s">
        <v>68</v>
      </c>
      <c r="W2" s="7" t="s">
        <v>67</v>
      </c>
      <c r="X2" s="7" t="s">
        <v>69</v>
      </c>
      <c r="Y2" s="7" t="s">
        <v>34</v>
      </c>
      <c r="Z2" s="7" t="s">
        <v>8</v>
      </c>
      <c r="AA2" s="7" t="s">
        <v>147</v>
      </c>
      <c r="AB2" s="7" t="s">
        <v>149</v>
      </c>
      <c r="AC2" s="7" t="s">
        <v>150</v>
      </c>
      <c r="AD2" s="7" t="s">
        <v>153</v>
      </c>
      <c r="AE2" s="7" t="s">
        <v>121</v>
      </c>
      <c r="AF2" s="7" t="s">
        <v>16</v>
      </c>
      <c r="AG2" s="7" t="s">
        <v>17</v>
      </c>
    </row>
    <row r="3" spans="1:33">
      <c r="A3" t="s">
        <v>45</v>
      </c>
      <c r="B3" t="s">
        <v>47</v>
      </c>
      <c r="C3" t="s">
        <v>45</v>
      </c>
      <c r="D3" t="s">
        <v>97</v>
      </c>
      <c r="E3" t="s">
        <v>97</v>
      </c>
      <c r="F3">
        <f>MATCH(F2,Attributes!$D$4:$BW$4,0)+2</f>
        <v>14</v>
      </c>
      <c r="G3">
        <f>MATCH(G2,Attributes!$D$4:$BW$4,0)+2</f>
        <v>3</v>
      </c>
      <c r="H3">
        <f>MATCH(H2,Attributes!$D$4:$BW$4,0)+2</f>
        <v>4</v>
      </c>
      <c r="I3">
        <f>MATCH(I2,Attributes!$D$4:$BW$4,0)+2</f>
        <v>5</v>
      </c>
      <c r="J3">
        <f>MATCH(J2,Attributes!$D$4:$BW$4,0)+2</f>
        <v>6</v>
      </c>
      <c r="K3">
        <f>MATCH(K2,Attributes!$D$4:$BW$4,0)+2</f>
        <v>7</v>
      </c>
      <c r="L3">
        <f>MATCH(L2,Attributes!$D$4:$BW$4,0)+2</f>
        <v>35</v>
      </c>
      <c r="M3">
        <f>MATCH(M2,Attributes!$D$4:$BW$4,0)+2</f>
        <v>36</v>
      </c>
      <c r="N3">
        <f>MATCH(N2,Attributes!$D$4:$BW$4,0)+2</f>
        <v>37</v>
      </c>
      <c r="O3">
        <f>MATCH(O2,Attributes!$D$4:$BW$4,0)+2</f>
        <v>38</v>
      </c>
      <c r="P3">
        <f>MATCH(P2,Attributes!$D$4:$BW$4,0)+2</f>
        <v>39</v>
      </c>
      <c r="Q3">
        <f>MATCH(Q2,Attributes!$D$4:$BW$4,0)+2</f>
        <v>40</v>
      </c>
      <c r="R3">
        <f>MATCH(R2,Attributes!$D$4:$BW$4,0)+2</f>
        <v>42</v>
      </c>
      <c r="S3">
        <f>MATCH(S2,Attributes!$D$4:$BW$4,0)+2</f>
        <v>43</v>
      </c>
      <c r="T3">
        <f>MATCH(T2,Attributes!$D$4:$BW$4,0)+2</f>
        <v>44</v>
      </c>
      <c r="U3">
        <f>MATCH(U2,Attributes!$D$4:$BW$4,0)+2</f>
        <v>45</v>
      </c>
      <c r="V3">
        <f>MATCH(V2,Attributes!$D$4:$BW$4,0)+2</f>
        <v>46</v>
      </c>
      <c r="W3">
        <f>MATCH(W2,Attributes!$D$4:$BW$4,0)+2</f>
        <v>47</v>
      </c>
      <c r="X3">
        <f>MATCH(X2,Attributes!$D$4:$BW$4,0)+2</f>
        <v>48</v>
      </c>
      <c r="Y3">
        <f>MATCH(Y2,Attributes!$D$4:$BW$4,0)+2</f>
        <v>33</v>
      </c>
      <c r="Z3">
        <f>MATCH(Z2,Attributes!$D$4:$BW$4,0)+2</f>
        <v>11</v>
      </c>
      <c r="AA3">
        <f>MATCH(AA2,Attributes!$D$4:$BW$4,0)+2</f>
        <v>41</v>
      </c>
      <c r="AB3">
        <f>MATCH(AB2,Attributes!$D$4:$BW$4,0)+2</f>
        <v>50</v>
      </c>
      <c r="AC3">
        <f>MATCH(AC2,Attributes!$D$4:$BW$4,0)+2</f>
        <v>49</v>
      </c>
      <c r="AD3">
        <f>MATCH(AD2,Attributes!$D$4:$BW$4,0)+2</f>
        <v>51</v>
      </c>
      <c r="AE3">
        <f>MATCH(AE2,Attributes!$D$4:$BW$4,0)+2</f>
        <v>52</v>
      </c>
      <c r="AF3">
        <f>MATCH(AF2,Attributes!$D$4:$BW$4,0)+2</f>
        <v>17</v>
      </c>
      <c r="AG3">
        <f>MATCH(AG2,Attributes!$D$4:$BW$4,0)+2</f>
        <v>18</v>
      </c>
    </row>
    <row r="4" spans="1:33">
      <c r="A4" t="s">
        <v>46</v>
      </c>
      <c r="B4" t="s">
        <v>110</v>
      </c>
      <c r="C4" t="s">
        <v>46</v>
      </c>
      <c r="D4" t="s">
        <v>44</v>
      </c>
      <c r="E4" t="s">
        <v>44</v>
      </c>
    </row>
    <row r="5" spans="1:33">
      <c r="A5" t="s">
        <v>47</v>
      </c>
      <c r="B5" t="s">
        <v>48</v>
      </c>
      <c r="C5" t="s">
        <v>47</v>
      </c>
      <c r="D5" t="s">
        <v>108</v>
      </c>
      <c r="E5" t="s">
        <v>108</v>
      </c>
    </row>
    <row r="6" spans="1:33">
      <c r="A6" t="s">
        <v>109</v>
      </c>
      <c r="B6" t="s">
        <v>51</v>
      </c>
      <c r="C6" t="s">
        <v>109</v>
      </c>
      <c r="D6" t="s">
        <v>50</v>
      </c>
      <c r="E6" t="s">
        <v>50</v>
      </c>
    </row>
    <row r="7" spans="1:33">
      <c r="A7" t="s">
        <v>96</v>
      </c>
      <c r="B7" t="s">
        <v>52</v>
      </c>
      <c r="C7" t="s">
        <v>110</v>
      </c>
      <c r="D7" t="s">
        <v>115</v>
      </c>
      <c r="E7" t="s">
        <v>115</v>
      </c>
    </row>
    <row r="8" spans="1:33">
      <c r="A8" t="s">
        <v>48</v>
      </c>
      <c r="B8" t="s">
        <v>55</v>
      </c>
      <c r="C8" t="s">
        <v>48</v>
      </c>
      <c r="D8" t="s">
        <v>54</v>
      </c>
      <c r="E8" t="s">
        <v>54</v>
      </c>
    </row>
    <row r="9" spans="1:33">
      <c r="A9" t="s">
        <v>51</v>
      </c>
      <c r="B9" t="s">
        <v>56</v>
      </c>
      <c r="C9" t="s">
        <v>51</v>
      </c>
    </row>
    <row r="10" spans="1:33">
      <c r="A10" t="s">
        <v>52</v>
      </c>
      <c r="B10" t="s">
        <v>57</v>
      </c>
      <c r="C10" t="s">
        <v>52</v>
      </c>
    </row>
    <row r="11" spans="1:33">
      <c r="A11" t="s">
        <v>53</v>
      </c>
      <c r="B11" t="s">
        <v>94</v>
      </c>
      <c r="C11" t="s">
        <v>53</v>
      </c>
    </row>
    <row r="12" spans="1:33">
      <c r="A12" t="s">
        <v>55</v>
      </c>
      <c r="B12" t="s">
        <v>95</v>
      </c>
      <c r="C12" t="s">
        <v>55</v>
      </c>
    </row>
    <row r="13" spans="1:33">
      <c r="A13" t="s">
        <v>56</v>
      </c>
      <c r="B13" t="s">
        <v>96</v>
      </c>
      <c r="C13" t="s">
        <v>56</v>
      </c>
    </row>
    <row r="14" spans="1:33">
      <c r="A14" t="s">
        <v>57</v>
      </c>
      <c r="C14" t="s">
        <v>57</v>
      </c>
    </row>
    <row r="15" spans="1:33">
      <c r="A15" t="s">
        <v>94</v>
      </c>
      <c r="C15" t="s">
        <v>94</v>
      </c>
    </row>
    <row r="16" spans="1:33">
      <c r="C16" t="s">
        <v>95</v>
      </c>
    </row>
    <row r="17" spans="3:3">
      <c r="C17" t="s">
        <v>96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4"/>
  <sheetViews>
    <sheetView workbookViewId="0">
      <selection activeCell="J16" sqref="J16"/>
    </sheetView>
  </sheetViews>
  <sheetFormatPr defaultRowHeight="15"/>
  <sheetData>
    <row r="1" spans="2:2">
      <c r="B1" s="164" t="s">
        <v>251</v>
      </c>
    </row>
    <row r="3" spans="2:2">
      <c r="B3" s="160" t="s">
        <v>207</v>
      </c>
    </row>
    <row r="4" spans="2:2">
      <c r="B4" s="160" t="s">
        <v>208</v>
      </c>
    </row>
    <row r="5" spans="2:2">
      <c r="B5" s="160" t="s">
        <v>209</v>
      </c>
    </row>
    <row r="6" spans="2:2">
      <c r="B6" s="160"/>
    </row>
    <row r="7" spans="2:2">
      <c r="B7" s="160"/>
    </row>
    <row r="8" spans="2:2">
      <c r="B8" s="160" t="s">
        <v>210</v>
      </c>
    </row>
    <row r="9" spans="2:2">
      <c r="B9" s="160" t="s">
        <v>211</v>
      </c>
    </row>
    <row r="10" spans="2:2">
      <c r="B10" s="160"/>
    </row>
    <row r="11" spans="2:2">
      <c r="B11" s="160" t="s">
        <v>212</v>
      </c>
    </row>
    <row r="12" spans="2:2">
      <c r="B12" s="160"/>
    </row>
    <row r="13" spans="2:2">
      <c r="B13" s="160" t="s">
        <v>213</v>
      </c>
    </row>
    <row r="14" spans="2:2">
      <c r="B14" s="160"/>
    </row>
    <row r="15" spans="2:2">
      <c r="B15" s="160" t="s">
        <v>214</v>
      </c>
    </row>
    <row r="16" spans="2:2">
      <c r="B16" s="160"/>
    </row>
    <row r="17" spans="2:2">
      <c r="B17" s="160" t="s">
        <v>215</v>
      </c>
    </row>
    <row r="18" spans="2:2">
      <c r="B18" s="160"/>
    </row>
    <row r="19" spans="2:2">
      <c r="B19" s="160" t="s">
        <v>216</v>
      </c>
    </row>
    <row r="20" spans="2:2">
      <c r="B20" s="160"/>
    </row>
    <row r="21" spans="2:2">
      <c r="B21" s="160" t="s">
        <v>217</v>
      </c>
    </row>
    <row r="22" spans="2:2">
      <c r="B22" s="164"/>
    </row>
    <row r="23" spans="2:2">
      <c r="B23" s="164" t="s">
        <v>218</v>
      </c>
    </row>
    <row r="24" spans="2:2">
      <c r="B24" s="160"/>
    </row>
    <row r="25" spans="2:2">
      <c r="B25" s="164" t="s">
        <v>219</v>
      </c>
    </row>
    <row r="26" spans="2:2">
      <c r="B26" s="160"/>
    </row>
    <row r="27" spans="2:2">
      <c r="B27" s="164" t="s">
        <v>220</v>
      </c>
    </row>
    <row r="28" spans="2:2">
      <c r="B28" s="160"/>
    </row>
    <row r="29" spans="2:2">
      <c r="B29" s="164" t="s">
        <v>221</v>
      </c>
    </row>
    <row r="30" spans="2:2">
      <c r="B30" s="160"/>
    </row>
    <row r="31" spans="2:2">
      <c r="B31" s="164" t="s">
        <v>222</v>
      </c>
    </row>
    <row r="32" spans="2:2">
      <c r="B32" s="160"/>
    </row>
    <row r="33" spans="2:2">
      <c r="B33" s="164" t="s">
        <v>223</v>
      </c>
    </row>
    <row r="34" spans="2:2">
      <c r="B34" s="160"/>
    </row>
    <row r="35" spans="2:2">
      <c r="B35" s="164" t="s">
        <v>224</v>
      </c>
    </row>
    <row r="36" spans="2:2">
      <c r="B36" s="160"/>
    </row>
    <row r="37" spans="2:2">
      <c r="B37" s="164" t="s">
        <v>225</v>
      </c>
    </row>
    <row r="38" spans="2:2">
      <c r="B38" s="160"/>
    </row>
    <row r="39" spans="2:2">
      <c r="B39" s="164" t="s">
        <v>226</v>
      </c>
    </row>
    <row r="40" spans="2:2">
      <c r="B40" s="164"/>
    </row>
    <row r="41" spans="2:2">
      <c r="B41" s="164" t="s">
        <v>227</v>
      </c>
    </row>
    <row r="42" spans="2:2">
      <c r="B42" s="164"/>
    </row>
    <row r="43" spans="2:2">
      <c r="B43" s="164" t="s">
        <v>228</v>
      </c>
    </row>
    <row r="44" spans="2:2">
      <c r="B44" s="164" t="s">
        <v>229</v>
      </c>
    </row>
    <row r="45" spans="2:2">
      <c r="B45" s="164" t="s">
        <v>230</v>
      </c>
    </row>
    <row r="46" spans="2:2">
      <c r="B46" s="164" t="s">
        <v>231</v>
      </c>
    </row>
    <row r="47" spans="2:2">
      <c r="B47" s="164" t="s">
        <v>232</v>
      </c>
    </row>
    <row r="48" spans="2:2">
      <c r="B48" s="164" t="s">
        <v>233</v>
      </c>
    </row>
    <row r="49" spans="2:2">
      <c r="B49" s="164" t="s">
        <v>234</v>
      </c>
    </row>
    <row r="50" spans="2:2">
      <c r="B50" s="164" t="s">
        <v>235</v>
      </c>
    </row>
    <row r="51" spans="2:2">
      <c r="B51" s="160"/>
    </row>
    <row r="52" spans="2:2">
      <c r="B52" s="164" t="s">
        <v>236</v>
      </c>
    </row>
    <row r="53" spans="2:2">
      <c r="B53" s="164"/>
    </row>
    <row r="54" spans="2:2">
      <c r="B54" s="164" t="s">
        <v>237</v>
      </c>
    </row>
    <row r="55" spans="2:2">
      <c r="B55" s="160"/>
    </row>
    <row r="56" spans="2:2">
      <c r="B56" s="164" t="s">
        <v>238</v>
      </c>
    </row>
    <row r="57" spans="2:2">
      <c r="B57" s="160"/>
    </row>
    <row r="58" spans="2:2">
      <c r="B58" s="164" t="s">
        <v>239</v>
      </c>
    </row>
    <row r="59" spans="2:2">
      <c r="B59" s="164"/>
    </row>
    <row r="60" spans="2:2">
      <c r="B60" s="164"/>
    </row>
    <row r="61" spans="2:2">
      <c r="B61" s="164" t="s">
        <v>240</v>
      </c>
    </row>
    <row r="62" spans="2:2">
      <c r="B62" s="164" t="s">
        <v>241</v>
      </c>
    </row>
    <row r="63" spans="2:2">
      <c r="B63" s="160"/>
    </row>
    <row r="64" spans="2:2">
      <c r="B64" s="164" t="s">
        <v>242</v>
      </c>
    </row>
    <row r="65" spans="2:2">
      <c r="B65" s="160"/>
    </row>
    <row r="66" spans="2:2">
      <c r="B66" s="164" t="s">
        <v>243</v>
      </c>
    </row>
    <row r="67" spans="2:2">
      <c r="B67" s="164"/>
    </row>
    <row r="68" spans="2:2">
      <c r="B68" s="164"/>
    </row>
    <row r="69" spans="2:2">
      <c r="B69" s="164" t="s">
        <v>244</v>
      </c>
    </row>
    <row r="70" spans="2:2">
      <c r="B70" s="164" t="s">
        <v>245</v>
      </c>
    </row>
    <row r="71" spans="2:2">
      <c r="B71" s="160"/>
    </row>
    <row r="72" spans="2:2">
      <c r="B72" s="160"/>
    </row>
    <row r="73" spans="2:2">
      <c r="B73" s="164" t="s">
        <v>246</v>
      </c>
    </row>
    <row r="74" spans="2:2">
      <c r="B74" s="160"/>
    </row>
    <row r="75" spans="2:2">
      <c r="B75" s="164" t="s">
        <v>247</v>
      </c>
    </row>
    <row r="76" spans="2:2">
      <c r="B76" s="160"/>
    </row>
    <row r="77" spans="2:2">
      <c r="B77" s="164" t="s">
        <v>248</v>
      </c>
    </row>
    <row r="78" spans="2:2">
      <c r="B78" s="160"/>
    </row>
    <row r="79" spans="2:2">
      <c r="B79" s="164" t="s">
        <v>249</v>
      </c>
    </row>
    <row r="80" spans="2:2">
      <c r="B80" s="160"/>
    </row>
    <row r="81" spans="2:2">
      <c r="B81" s="164" t="s">
        <v>250</v>
      </c>
    </row>
    <row r="82" spans="2:2">
      <c r="B82" s="164"/>
    </row>
    <row r="83" spans="2:2">
      <c r="B83" s="164"/>
    </row>
    <row r="84" spans="2:2">
      <c r="B84" s="16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5"/>
  <sheetViews>
    <sheetView workbookViewId="0">
      <pane xSplit="2" ySplit="4" topLeftCell="C5" activePane="bottomRight" state="frozen"/>
      <selection pane="topRight" activeCell="C1" sqref="C1"/>
      <selection pane="bottomLeft" activeCell="A5" sqref="A5"/>
      <selection pane="bottomRight" activeCell="AK5" sqref="AK5"/>
    </sheetView>
  </sheetViews>
  <sheetFormatPr defaultRowHeight="15"/>
  <cols>
    <col min="1" max="1" width="5" customWidth="1"/>
    <col min="2" max="2" width="16" bestFit="1" customWidth="1"/>
    <col min="3" max="3" width="3.42578125" bestFit="1" customWidth="1"/>
    <col min="4" max="4" width="3" bestFit="1" customWidth="1"/>
    <col min="5" max="5" width="3.28515625" bestFit="1" customWidth="1"/>
    <col min="6" max="6" width="1.85546875" bestFit="1" customWidth="1"/>
    <col min="7" max="8" width="2.140625" bestFit="1" customWidth="1"/>
    <col min="9" max="9" width="4.42578125" bestFit="1" customWidth="1"/>
    <col min="10" max="10" width="4.140625" bestFit="1" customWidth="1"/>
    <col min="11" max="11" width="4.42578125" bestFit="1" customWidth="1"/>
    <col min="12" max="12" width="3.85546875" bestFit="1" customWidth="1"/>
    <col min="13" max="13" width="3.5703125" bestFit="1" customWidth="1"/>
    <col min="14" max="14" width="3.85546875" bestFit="1" customWidth="1"/>
    <col min="15" max="15" width="4" bestFit="1" customWidth="1"/>
    <col min="16" max="16" width="4.28515625" bestFit="1" customWidth="1"/>
    <col min="17" max="17" width="4.140625" bestFit="1" customWidth="1"/>
    <col min="18" max="18" width="4.7109375" bestFit="1" customWidth="1"/>
    <col min="19" max="19" width="3.28515625" bestFit="1" customWidth="1"/>
    <col min="20" max="20" width="5" bestFit="1" customWidth="1"/>
    <col min="21" max="21" width="4.28515625" bestFit="1" customWidth="1"/>
    <col min="22" max="22" width="4.140625" bestFit="1" customWidth="1"/>
    <col min="23" max="23" width="3.85546875" bestFit="1" customWidth="1"/>
    <col min="24" max="25" width="4.5703125" bestFit="1" customWidth="1"/>
    <col min="26" max="26" width="3.5703125" bestFit="1" customWidth="1"/>
    <col min="27" max="27" width="3.42578125" bestFit="1" customWidth="1"/>
    <col min="28" max="28" width="4.140625" bestFit="1" customWidth="1"/>
    <col min="29" max="29" width="4.7109375" bestFit="1" customWidth="1"/>
    <col min="30" max="30" width="4" bestFit="1" customWidth="1"/>
    <col min="31" max="31" width="3.85546875" bestFit="1" customWidth="1"/>
    <col min="32" max="32" width="3.7109375" bestFit="1" customWidth="1"/>
    <col min="33" max="33" width="4.28515625" bestFit="1" customWidth="1"/>
    <col min="34" max="34" width="3.7109375" bestFit="1" customWidth="1"/>
    <col min="35" max="35" width="3.42578125" bestFit="1" customWidth="1"/>
    <col min="36" max="36" width="4.7109375" bestFit="1" customWidth="1"/>
    <col min="37" max="37" width="5.28515625" bestFit="1" customWidth="1"/>
    <col min="38" max="38" width="3.85546875" bestFit="1" customWidth="1"/>
    <col min="39" max="39" width="6.7109375" bestFit="1" customWidth="1"/>
    <col min="40" max="40" width="6.28515625" bestFit="1" customWidth="1"/>
    <col min="41" max="41" width="5" bestFit="1" customWidth="1"/>
    <col min="42" max="42" width="5" customWidth="1"/>
    <col min="43" max="43" width="4.42578125" bestFit="1" customWidth="1"/>
    <col min="44" max="45" width="4.85546875" bestFit="1" customWidth="1"/>
    <col min="46" max="46" width="5.140625" bestFit="1" customWidth="1"/>
    <col min="47" max="47" width="3.42578125" bestFit="1" customWidth="1"/>
    <col min="48" max="48" width="4.28515625" bestFit="1" customWidth="1"/>
    <col min="49" max="49" width="4.5703125" bestFit="1" customWidth="1"/>
  </cols>
  <sheetData>
    <row r="1" spans="2:53">
      <c r="D1" t="s">
        <v>39</v>
      </c>
      <c r="E1" t="s">
        <v>38</v>
      </c>
      <c r="F1" t="s">
        <v>42</v>
      </c>
      <c r="G1" t="s">
        <v>5</v>
      </c>
    </row>
    <row r="2" spans="2:53" ht="15.75" thickBot="1">
      <c r="D2" s="3">
        <v>2</v>
      </c>
      <c r="E2" s="2">
        <v>1</v>
      </c>
      <c r="F2" s="1">
        <v>5</v>
      </c>
      <c r="G2" s="12">
        <v>3</v>
      </c>
      <c r="I2" s="21" t="s">
        <v>40</v>
      </c>
      <c r="K2" s="165" t="s">
        <v>252</v>
      </c>
      <c r="L2" s="165"/>
    </row>
    <row r="3" spans="2:53" ht="15.75" thickBot="1">
      <c r="C3" s="89" t="s">
        <v>1</v>
      </c>
      <c r="D3" s="91" t="s">
        <v>4</v>
      </c>
      <c r="E3" s="93"/>
      <c r="F3" s="91" t="s">
        <v>6</v>
      </c>
      <c r="G3" s="92"/>
      <c r="H3" s="92"/>
      <c r="I3" s="91" t="s">
        <v>19</v>
      </c>
      <c r="J3" s="92"/>
      <c r="K3" s="92"/>
      <c r="L3" s="92"/>
      <c r="M3" s="92"/>
      <c r="N3" s="92"/>
      <c r="O3" s="92"/>
      <c r="P3" s="92"/>
      <c r="Q3" s="92"/>
      <c r="R3" s="92"/>
      <c r="S3" s="92"/>
      <c r="T3" s="93"/>
      <c r="U3" s="91" t="s">
        <v>29</v>
      </c>
      <c r="V3" s="92"/>
      <c r="W3" s="92"/>
      <c r="X3" s="92"/>
      <c r="Y3" s="92"/>
      <c r="Z3" s="92"/>
      <c r="AA3" s="92"/>
      <c r="AB3" s="92"/>
      <c r="AC3" s="93"/>
      <c r="AD3" s="91" t="s">
        <v>36</v>
      </c>
      <c r="AE3" s="92"/>
      <c r="AF3" s="92"/>
      <c r="AG3" s="92"/>
      <c r="AH3" s="92"/>
      <c r="AI3" s="93"/>
      <c r="AJ3" s="99" t="s">
        <v>70</v>
      </c>
      <c r="AK3" s="98"/>
      <c r="AO3" s="94" t="s">
        <v>65</v>
      </c>
      <c r="AP3" s="95"/>
      <c r="AQ3" s="95"/>
      <c r="AR3" s="95"/>
      <c r="AS3" s="95"/>
      <c r="AT3" s="96"/>
      <c r="AU3" s="97" t="s">
        <v>66</v>
      </c>
      <c r="AV3" s="98"/>
      <c r="AW3" s="98"/>
    </row>
    <row r="4" spans="2:53" ht="15.75" thickBot="1">
      <c r="B4" t="s">
        <v>0</v>
      </c>
      <c r="C4" s="90"/>
      <c r="D4" s="4" t="s">
        <v>79</v>
      </c>
      <c r="E4" s="6" t="s">
        <v>80</v>
      </c>
      <c r="F4" s="4" t="s">
        <v>2</v>
      </c>
      <c r="G4" s="5" t="s">
        <v>5</v>
      </c>
      <c r="H4" s="5" t="s">
        <v>3</v>
      </c>
      <c r="I4" s="8" t="s">
        <v>10</v>
      </c>
      <c r="J4" s="9" t="s">
        <v>9</v>
      </c>
      <c r="K4" s="9" t="s">
        <v>7</v>
      </c>
      <c r="L4" s="40" t="s">
        <v>8</v>
      </c>
      <c r="M4" s="9" t="s">
        <v>11</v>
      </c>
      <c r="N4" s="9" t="s">
        <v>12</v>
      </c>
      <c r="O4" s="9" t="s">
        <v>13</v>
      </c>
      <c r="P4" s="9" t="s">
        <v>14</v>
      </c>
      <c r="Q4" s="9" t="s">
        <v>15</v>
      </c>
      <c r="R4" s="9" t="s">
        <v>16</v>
      </c>
      <c r="S4" s="9" t="s">
        <v>17</v>
      </c>
      <c r="T4" s="10" t="s">
        <v>18</v>
      </c>
      <c r="U4" s="8" t="s">
        <v>20</v>
      </c>
      <c r="V4" s="9" t="s">
        <v>21</v>
      </c>
      <c r="W4" s="9" t="s">
        <v>22</v>
      </c>
      <c r="X4" s="9" t="s">
        <v>23</v>
      </c>
      <c r="Y4" s="9" t="s">
        <v>24</v>
      </c>
      <c r="Z4" s="9" t="s">
        <v>25</v>
      </c>
      <c r="AA4" s="9" t="s">
        <v>26</v>
      </c>
      <c r="AB4" s="9" t="s">
        <v>27</v>
      </c>
      <c r="AC4" s="10" t="s">
        <v>28</v>
      </c>
      <c r="AD4" s="8" t="s">
        <v>30</v>
      </c>
      <c r="AE4" s="9" t="s">
        <v>31</v>
      </c>
      <c r="AF4" s="9" t="s">
        <v>32</v>
      </c>
      <c r="AG4" s="9" t="s">
        <v>33</v>
      </c>
      <c r="AH4" s="34" t="s">
        <v>34</v>
      </c>
      <c r="AI4" s="10" t="s">
        <v>35</v>
      </c>
      <c r="AJ4" s="7" t="s">
        <v>58</v>
      </c>
      <c r="AK4" s="47" t="s">
        <v>257</v>
      </c>
      <c r="AL4" s="7" t="s">
        <v>59</v>
      </c>
      <c r="AM4" s="47" t="s">
        <v>60</v>
      </c>
      <c r="AN4" s="7" t="s">
        <v>61</v>
      </c>
      <c r="AO4" s="52" t="s">
        <v>78</v>
      </c>
      <c r="AP4" s="53" t="s">
        <v>147</v>
      </c>
      <c r="AQ4" s="53" t="s">
        <v>62</v>
      </c>
      <c r="AR4" s="53" t="s">
        <v>63</v>
      </c>
      <c r="AS4" s="53" t="s">
        <v>77</v>
      </c>
      <c r="AT4" s="54" t="s">
        <v>64</v>
      </c>
      <c r="AU4" s="7" t="s">
        <v>68</v>
      </c>
      <c r="AV4" s="7" t="s">
        <v>67</v>
      </c>
      <c r="AW4" s="7" t="s">
        <v>69</v>
      </c>
      <c r="AX4" s="7" t="s">
        <v>150</v>
      </c>
      <c r="AY4" s="7" t="s">
        <v>149</v>
      </c>
      <c r="AZ4" s="7" t="s">
        <v>153</v>
      </c>
      <c r="BA4" s="7" t="s">
        <v>121</v>
      </c>
    </row>
    <row r="5" spans="2:53">
      <c r="B5" t="s">
        <v>37</v>
      </c>
      <c r="D5" s="56">
        <v>1</v>
      </c>
      <c r="E5" s="57">
        <v>2</v>
      </c>
      <c r="I5" s="33">
        <v>14</v>
      </c>
      <c r="J5" s="13">
        <v>6</v>
      </c>
      <c r="K5" s="26">
        <v>12</v>
      </c>
      <c r="L5" s="41">
        <v>6</v>
      </c>
      <c r="M5" s="13">
        <v>9</v>
      </c>
      <c r="N5" s="26">
        <v>11</v>
      </c>
      <c r="O5" s="26">
        <v>14</v>
      </c>
      <c r="P5" s="26">
        <v>14</v>
      </c>
      <c r="Q5" s="26">
        <v>14</v>
      </c>
      <c r="R5" s="26">
        <v>11</v>
      </c>
      <c r="S5" s="19">
        <v>15</v>
      </c>
      <c r="T5" s="14">
        <v>9</v>
      </c>
      <c r="U5" s="15">
        <v>4</v>
      </c>
      <c r="V5" s="26">
        <v>11</v>
      </c>
      <c r="W5" s="13">
        <v>9</v>
      </c>
      <c r="X5" s="26">
        <v>12</v>
      </c>
      <c r="Y5" s="26">
        <v>12</v>
      </c>
      <c r="Z5" s="13">
        <v>9</v>
      </c>
      <c r="AA5" s="26">
        <v>12</v>
      </c>
      <c r="AB5" s="19">
        <v>15</v>
      </c>
      <c r="AC5" s="27">
        <v>14</v>
      </c>
      <c r="AD5" s="22">
        <v>15</v>
      </c>
      <c r="AE5" s="26">
        <v>14</v>
      </c>
      <c r="AF5" s="26">
        <v>12</v>
      </c>
      <c r="AG5" s="19">
        <v>16</v>
      </c>
      <c r="AH5" s="46">
        <v>12</v>
      </c>
      <c r="AI5" s="27">
        <v>11</v>
      </c>
      <c r="AJ5" s="48">
        <f>(V5+X5+O5+S5)/4</f>
        <v>13</v>
      </c>
      <c r="AK5" s="49">
        <f>(P5+I5+M5+Q5+AI5)/5</f>
        <v>12.4</v>
      </c>
      <c r="AL5" s="48"/>
      <c r="AM5" s="84">
        <f>(R5+T5+S5+O5)/4</f>
        <v>12.25</v>
      </c>
      <c r="AN5" s="48"/>
      <c r="AO5" s="48">
        <f>(U5+M5+AI5)/3</f>
        <v>8</v>
      </c>
      <c r="AP5" s="48">
        <f>(I5+M5+P5+Q5+AC5+AG5+AD5)/7</f>
        <v>13.714285714285714</v>
      </c>
      <c r="AQ5" s="48">
        <f>(V5+I5+P5+Q5+AD5+AG5)/6</f>
        <v>14</v>
      </c>
      <c r="AR5" s="48">
        <f>(AD5+V5+X5+O5+AH5+AG5+S5)/7</f>
        <v>13.571428571428571</v>
      </c>
      <c r="AS5" s="48">
        <f>(V5+X5+O5)/3</f>
        <v>12.333333333333334</v>
      </c>
      <c r="AT5" s="48">
        <f>(AD5+AF5+X5+M5+AG5+AI5)/6</f>
        <v>12.5</v>
      </c>
      <c r="AU5" s="11">
        <f>O5</f>
        <v>14</v>
      </c>
      <c r="AV5" s="11">
        <f>AI5</f>
        <v>11</v>
      </c>
      <c r="AW5" s="48">
        <f>(AD5+AG5)/2</f>
        <v>15.5</v>
      </c>
      <c r="AX5">
        <f>(X5+O5+S5+T5)/4</f>
        <v>12.5</v>
      </c>
      <c r="AY5">
        <f>(P5+I5+M5+Q5)/4</f>
        <v>12.75</v>
      </c>
      <c r="AZ5">
        <f>(V5+I5+P5+Q5+AH5)/5</f>
        <v>13</v>
      </c>
      <c r="BA5">
        <f>(I5+M5+AI5)/3</f>
        <v>11.333333333333334</v>
      </c>
    </row>
    <row r="6" spans="2:53">
      <c r="B6" t="s">
        <v>97</v>
      </c>
      <c r="D6" s="56">
        <v>1</v>
      </c>
      <c r="E6" s="57">
        <v>2</v>
      </c>
      <c r="I6" s="17">
        <v>15</v>
      </c>
      <c r="J6" s="26" t="s">
        <v>98</v>
      </c>
      <c r="K6" s="25">
        <v>9</v>
      </c>
      <c r="L6" s="41">
        <v>5</v>
      </c>
      <c r="M6" s="16">
        <v>18</v>
      </c>
      <c r="N6" s="25">
        <v>11</v>
      </c>
      <c r="O6" s="16">
        <v>12</v>
      </c>
      <c r="P6" s="26" t="s">
        <v>99</v>
      </c>
      <c r="Q6" s="16">
        <v>16</v>
      </c>
      <c r="R6" s="25">
        <v>15</v>
      </c>
      <c r="S6" s="26" t="s">
        <v>100</v>
      </c>
      <c r="T6" s="28">
        <v>11</v>
      </c>
      <c r="U6" s="15">
        <v>11</v>
      </c>
      <c r="V6" s="25">
        <v>10</v>
      </c>
      <c r="W6" s="16">
        <v>16</v>
      </c>
      <c r="X6" s="26" t="s">
        <v>101</v>
      </c>
      <c r="Y6" s="26" t="s">
        <v>102</v>
      </c>
      <c r="Z6" s="13">
        <v>10</v>
      </c>
      <c r="AA6" s="26" t="s">
        <v>103</v>
      </c>
      <c r="AB6" s="26" t="s">
        <v>104</v>
      </c>
      <c r="AC6" s="27" t="s">
        <v>105</v>
      </c>
      <c r="AD6" s="29">
        <v>11</v>
      </c>
      <c r="AE6" s="26" t="s">
        <v>106</v>
      </c>
      <c r="AF6" s="26" t="s">
        <v>107</v>
      </c>
      <c r="AG6" s="25">
        <v>13</v>
      </c>
      <c r="AH6" s="46" t="s">
        <v>106</v>
      </c>
      <c r="AI6" s="27" t="s">
        <v>107</v>
      </c>
      <c r="AJ6" s="48">
        <f t="shared" ref="AJ6:AJ26" si="0">(V6+X6+O6+S6)/4</f>
        <v>10.25</v>
      </c>
      <c r="AK6" s="49">
        <f t="shared" ref="AK6:AK26" si="1">(P6+I6+M6+Q6+AI6)/5</f>
        <v>17.2</v>
      </c>
      <c r="AL6" s="48"/>
      <c r="AM6" s="84">
        <f t="shared" ref="AM6:AM11" si="2">(R6+T6+S6+O6)/4</f>
        <v>12</v>
      </c>
      <c r="AN6" s="48"/>
      <c r="AO6" s="48">
        <f t="shared" ref="AO6:AO26" si="3">(U6+M6+AI6)/3</f>
        <v>16.333333333333332</v>
      </c>
      <c r="AP6" s="48">
        <f t="shared" ref="AP6:AP27" si="4">(I6+M6+P6+Q6+AC6+AG6+AD6)/7</f>
        <v>15.142857142857142</v>
      </c>
      <c r="AQ6" s="48">
        <f t="shared" ref="AQ6:AQ26" si="5">(V6+I6+P6+Q6+AD6+AG6)/6</f>
        <v>13.666666666666666</v>
      </c>
      <c r="AR6" s="48">
        <f t="shared" ref="AR6:AR26" si="6">(AD6+V6+X6+O6+AH6+AG6+S6)/7</f>
        <v>10.857142857142858</v>
      </c>
      <c r="AS6" s="48">
        <f t="shared" ref="AS6:AS26" si="7">(V6+X6+O6)/3</f>
        <v>10.333333333333334</v>
      </c>
      <c r="AT6" s="48">
        <f t="shared" ref="AT6:AT26" si="8">(AD6+AF6+X6+M6+AG6+AI6)/6</f>
        <v>15.166666666666666</v>
      </c>
      <c r="AU6" s="11">
        <f t="shared" ref="AU6:AU26" si="9">O6</f>
        <v>12</v>
      </c>
      <c r="AV6" s="11" t="str">
        <f t="shared" ref="AV6:AV26" si="10">AI6</f>
        <v>20</v>
      </c>
      <c r="AW6" s="48">
        <f t="shared" ref="AW6:AW26" si="11">(AD6+AG6)/2</f>
        <v>12</v>
      </c>
      <c r="AX6">
        <f t="shared" ref="AX6:AX27" si="12">(X6+O6+S6+T6)/4</f>
        <v>10.5</v>
      </c>
      <c r="AY6">
        <f t="shared" ref="AY6:AY27" si="13">(P6+I6+M6+Q6)/4</f>
        <v>16.5</v>
      </c>
      <c r="AZ6">
        <f t="shared" ref="AZ6:AZ27" si="14">(V6+I6+P6+Q6+AH6)/5</f>
        <v>13.8</v>
      </c>
      <c r="BA6">
        <f t="shared" ref="BA6:BA27" si="15">(I6+M6+AI6)/3</f>
        <v>17.666666666666668</v>
      </c>
    </row>
    <row r="7" spans="2:53">
      <c r="B7" t="s">
        <v>44</v>
      </c>
      <c r="D7" s="56">
        <v>1</v>
      </c>
      <c r="E7" s="57">
        <v>2</v>
      </c>
      <c r="I7" s="17">
        <v>18</v>
      </c>
      <c r="J7" s="13">
        <v>9</v>
      </c>
      <c r="K7" s="25">
        <v>12</v>
      </c>
      <c r="L7" s="41">
        <v>7</v>
      </c>
      <c r="M7" s="16">
        <v>15</v>
      </c>
      <c r="N7" s="25">
        <v>14</v>
      </c>
      <c r="O7" s="16">
        <v>16</v>
      </c>
      <c r="P7" s="16">
        <v>15</v>
      </c>
      <c r="Q7" s="16">
        <v>18</v>
      </c>
      <c r="R7" s="25">
        <v>14</v>
      </c>
      <c r="S7" s="16">
        <v>16</v>
      </c>
      <c r="T7" s="28">
        <v>12</v>
      </c>
      <c r="U7" s="15">
        <v>8</v>
      </c>
      <c r="V7" s="16">
        <v>15</v>
      </c>
      <c r="W7" s="25">
        <v>14</v>
      </c>
      <c r="X7" s="25">
        <v>11</v>
      </c>
      <c r="Y7" s="25">
        <v>14</v>
      </c>
      <c r="Z7" s="13">
        <v>7</v>
      </c>
      <c r="AA7" s="16">
        <v>17</v>
      </c>
      <c r="AB7" s="16">
        <v>16</v>
      </c>
      <c r="AC7" s="18">
        <v>15</v>
      </c>
      <c r="AD7" s="17">
        <v>15</v>
      </c>
      <c r="AE7" s="16">
        <v>16</v>
      </c>
      <c r="AF7" s="16">
        <v>17</v>
      </c>
      <c r="AG7" s="16">
        <v>16</v>
      </c>
      <c r="AH7" s="38">
        <v>17</v>
      </c>
      <c r="AI7" s="18">
        <v>17</v>
      </c>
      <c r="AJ7" s="48">
        <f t="shared" ref="AJ7:AJ11" si="16">(V7+X7+O7+S7)/4</f>
        <v>14.5</v>
      </c>
      <c r="AK7" s="49">
        <f t="shared" ref="AK7:AK11" si="17">(P7+I7+M7+Q7+AI7)/5</f>
        <v>16.600000000000001</v>
      </c>
      <c r="AL7" s="48"/>
      <c r="AM7" s="84">
        <f t="shared" si="2"/>
        <v>14.5</v>
      </c>
      <c r="AN7" s="48"/>
      <c r="AO7" s="48">
        <f t="shared" si="3"/>
        <v>13.333333333333334</v>
      </c>
      <c r="AP7" s="48">
        <f t="shared" si="4"/>
        <v>16</v>
      </c>
      <c r="AQ7" s="48">
        <f t="shared" si="5"/>
        <v>16.166666666666668</v>
      </c>
      <c r="AR7" s="48">
        <f t="shared" si="6"/>
        <v>15.142857142857142</v>
      </c>
      <c r="AS7" s="48">
        <f t="shared" si="7"/>
        <v>14</v>
      </c>
      <c r="AT7" s="48">
        <f t="shared" si="8"/>
        <v>15.166666666666666</v>
      </c>
      <c r="AU7" s="11">
        <f t="shared" si="9"/>
        <v>16</v>
      </c>
      <c r="AV7" s="11">
        <f t="shared" si="10"/>
        <v>17</v>
      </c>
      <c r="AW7" s="48">
        <f t="shared" si="11"/>
        <v>15.5</v>
      </c>
      <c r="AX7">
        <f t="shared" si="12"/>
        <v>13.75</v>
      </c>
      <c r="AY7">
        <f t="shared" si="13"/>
        <v>16.5</v>
      </c>
      <c r="AZ7">
        <f t="shared" si="14"/>
        <v>16.600000000000001</v>
      </c>
      <c r="BA7">
        <f t="shared" si="15"/>
        <v>16.666666666666668</v>
      </c>
    </row>
    <row r="8" spans="2:53">
      <c r="B8" t="s">
        <v>108</v>
      </c>
      <c r="D8" s="56">
        <v>1</v>
      </c>
      <c r="E8" s="57">
        <v>2</v>
      </c>
      <c r="I8" s="17">
        <v>14</v>
      </c>
      <c r="J8" s="25">
        <v>8</v>
      </c>
      <c r="K8" s="25">
        <v>15</v>
      </c>
      <c r="L8" s="43">
        <v>5</v>
      </c>
      <c r="M8" s="25">
        <v>16</v>
      </c>
      <c r="N8" s="25">
        <v>16</v>
      </c>
      <c r="O8" s="25">
        <v>17</v>
      </c>
      <c r="P8" s="16">
        <v>14</v>
      </c>
      <c r="Q8" s="16">
        <v>16</v>
      </c>
      <c r="R8" s="25">
        <v>19</v>
      </c>
      <c r="S8" s="25">
        <v>16</v>
      </c>
      <c r="T8" s="14">
        <v>13</v>
      </c>
      <c r="U8" s="15">
        <v>8</v>
      </c>
      <c r="V8" s="16">
        <v>13</v>
      </c>
      <c r="W8" s="16">
        <v>9</v>
      </c>
      <c r="X8" s="7">
        <v>17</v>
      </c>
      <c r="Y8" s="16">
        <v>15</v>
      </c>
      <c r="Z8" s="25">
        <v>15</v>
      </c>
      <c r="AA8" s="16">
        <v>11</v>
      </c>
      <c r="AB8" s="25">
        <v>13</v>
      </c>
      <c r="AC8" s="18">
        <v>16</v>
      </c>
      <c r="AD8" s="29">
        <v>17</v>
      </c>
      <c r="AE8" s="25">
        <v>16</v>
      </c>
      <c r="AF8" s="25">
        <v>14</v>
      </c>
      <c r="AG8" s="25">
        <v>18</v>
      </c>
      <c r="AH8" s="38">
        <v>14</v>
      </c>
      <c r="AI8" s="18">
        <v>15</v>
      </c>
      <c r="AJ8" s="48">
        <f t="shared" si="16"/>
        <v>15.75</v>
      </c>
      <c r="AK8" s="49">
        <f t="shared" si="17"/>
        <v>15</v>
      </c>
      <c r="AL8" s="48"/>
      <c r="AM8" s="84">
        <f t="shared" si="2"/>
        <v>16.25</v>
      </c>
      <c r="AN8" s="48"/>
      <c r="AO8" s="48">
        <f t="shared" si="3"/>
        <v>13</v>
      </c>
      <c r="AP8" s="48">
        <f t="shared" si="4"/>
        <v>15.857142857142858</v>
      </c>
      <c r="AQ8" s="48">
        <f t="shared" si="5"/>
        <v>15.333333333333334</v>
      </c>
      <c r="AR8" s="48">
        <f t="shared" si="6"/>
        <v>16</v>
      </c>
      <c r="AS8" s="48">
        <f t="shared" si="7"/>
        <v>15.666666666666666</v>
      </c>
      <c r="AT8" s="48">
        <f t="shared" si="8"/>
        <v>16.166666666666668</v>
      </c>
      <c r="AU8" s="11">
        <f t="shared" si="9"/>
        <v>17</v>
      </c>
      <c r="AV8" s="11">
        <f t="shared" si="10"/>
        <v>15</v>
      </c>
      <c r="AW8" s="48">
        <f t="shared" si="11"/>
        <v>17.5</v>
      </c>
      <c r="AX8">
        <f t="shared" si="12"/>
        <v>15.75</v>
      </c>
      <c r="AY8">
        <f t="shared" si="13"/>
        <v>15</v>
      </c>
      <c r="AZ8">
        <f t="shared" si="14"/>
        <v>14.2</v>
      </c>
      <c r="BA8">
        <f t="shared" si="15"/>
        <v>15</v>
      </c>
    </row>
    <row r="9" spans="2:53">
      <c r="B9" t="s">
        <v>50</v>
      </c>
      <c r="D9" s="56">
        <v>1</v>
      </c>
      <c r="E9" s="57">
        <v>2</v>
      </c>
      <c r="I9" s="17">
        <v>15</v>
      </c>
      <c r="J9" s="25">
        <v>10</v>
      </c>
      <c r="K9" s="16">
        <v>15</v>
      </c>
      <c r="L9" s="43">
        <v>6</v>
      </c>
      <c r="M9" s="7">
        <v>7</v>
      </c>
      <c r="N9" s="16">
        <v>19</v>
      </c>
      <c r="O9" s="16">
        <v>18</v>
      </c>
      <c r="P9" s="16">
        <v>16</v>
      </c>
      <c r="Q9" s="25">
        <v>14</v>
      </c>
      <c r="R9" s="16">
        <v>16</v>
      </c>
      <c r="S9" s="16">
        <v>18</v>
      </c>
      <c r="T9" s="28">
        <v>13</v>
      </c>
      <c r="U9" s="15">
        <v>9</v>
      </c>
      <c r="V9" s="25">
        <v>14</v>
      </c>
      <c r="W9" s="25">
        <v>13</v>
      </c>
      <c r="X9" s="16">
        <v>18</v>
      </c>
      <c r="Y9" s="16">
        <v>16</v>
      </c>
      <c r="Z9" s="16">
        <v>16</v>
      </c>
      <c r="AA9" s="16">
        <v>17</v>
      </c>
      <c r="AB9" s="16">
        <v>16</v>
      </c>
      <c r="AC9" s="18">
        <v>16</v>
      </c>
      <c r="AD9" s="17">
        <v>19</v>
      </c>
      <c r="AE9" s="16">
        <v>17</v>
      </c>
      <c r="AF9" s="25">
        <v>14</v>
      </c>
      <c r="AG9" s="16">
        <v>19</v>
      </c>
      <c r="AH9" s="38">
        <v>16</v>
      </c>
      <c r="AI9" s="28">
        <v>14</v>
      </c>
      <c r="AJ9" s="48">
        <f t="shared" si="16"/>
        <v>17</v>
      </c>
      <c r="AK9" s="49">
        <f t="shared" si="17"/>
        <v>13.2</v>
      </c>
      <c r="AL9" s="48"/>
      <c r="AM9" s="84">
        <f t="shared" si="2"/>
        <v>16.25</v>
      </c>
      <c r="AN9" s="48"/>
      <c r="AO9" s="48">
        <f t="shared" si="3"/>
        <v>10</v>
      </c>
      <c r="AP9" s="48">
        <f t="shared" si="4"/>
        <v>15.142857142857142</v>
      </c>
      <c r="AQ9" s="48">
        <f t="shared" si="5"/>
        <v>16.166666666666668</v>
      </c>
      <c r="AR9" s="48">
        <f t="shared" si="6"/>
        <v>17.428571428571427</v>
      </c>
      <c r="AS9" s="48">
        <f t="shared" si="7"/>
        <v>16.666666666666668</v>
      </c>
      <c r="AT9" s="48">
        <f t="shared" si="8"/>
        <v>15.166666666666666</v>
      </c>
      <c r="AU9" s="11">
        <f t="shared" si="9"/>
        <v>18</v>
      </c>
      <c r="AV9" s="11">
        <f t="shared" si="10"/>
        <v>14</v>
      </c>
      <c r="AW9" s="48">
        <f t="shared" si="11"/>
        <v>19</v>
      </c>
      <c r="AX9">
        <f t="shared" si="12"/>
        <v>16.75</v>
      </c>
      <c r="AY9">
        <f t="shared" si="13"/>
        <v>13</v>
      </c>
      <c r="AZ9">
        <f t="shared" si="14"/>
        <v>15</v>
      </c>
      <c r="BA9">
        <f t="shared" si="15"/>
        <v>12</v>
      </c>
    </row>
    <row r="10" spans="2:53">
      <c r="B10" t="s">
        <v>115</v>
      </c>
      <c r="D10" s="58">
        <v>3</v>
      </c>
      <c r="E10" s="56">
        <v>1</v>
      </c>
      <c r="I10" s="29">
        <v>15</v>
      </c>
      <c r="J10" s="7">
        <v>11</v>
      </c>
      <c r="K10" s="25">
        <v>12</v>
      </c>
      <c r="L10" s="43">
        <v>6</v>
      </c>
      <c r="M10" s="7">
        <v>12</v>
      </c>
      <c r="N10" s="16">
        <v>13</v>
      </c>
      <c r="O10" s="16">
        <v>15</v>
      </c>
      <c r="P10" s="25">
        <v>15</v>
      </c>
      <c r="Q10" s="25">
        <v>17</v>
      </c>
      <c r="R10" s="16">
        <v>17</v>
      </c>
      <c r="S10" s="25">
        <v>15</v>
      </c>
      <c r="T10" s="28">
        <v>10</v>
      </c>
      <c r="U10" s="15">
        <v>10</v>
      </c>
      <c r="V10" s="25">
        <v>13</v>
      </c>
      <c r="W10" s="25">
        <v>12</v>
      </c>
      <c r="X10" s="16">
        <v>12</v>
      </c>
      <c r="Y10" s="16">
        <v>12</v>
      </c>
      <c r="Z10" s="16">
        <v>13</v>
      </c>
      <c r="AA10" s="16">
        <v>11</v>
      </c>
      <c r="AB10" s="25">
        <v>14</v>
      </c>
      <c r="AC10" s="28">
        <v>14</v>
      </c>
      <c r="AD10" s="29">
        <v>15</v>
      </c>
      <c r="AE10" s="16">
        <v>13</v>
      </c>
      <c r="AF10" s="25">
        <v>15</v>
      </c>
      <c r="AG10" s="16">
        <v>17</v>
      </c>
      <c r="AH10" s="36">
        <v>13</v>
      </c>
      <c r="AI10" s="28">
        <v>15</v>
      </c>
      <c r="AJ10" s="48">
        <f t="shared" si="16"/>
        <v>13.75</v>
      </c>
      <c r="AK10" s="84">
        <f t="shared" si="17"/>
        <v>14.8</v>
      </c>
      <c r="AL10" s="48"/>
      <c r="AM10" s="84">
        <f t="shared" si="2"/>
        <v>14.25</v>
      </c>
      <c r="AN10" s="48"/>
      <c r="AO10" s="48">
        <f t="shared" si="3"/>
        <v>12.333333333333334</v>
      </c>
      <c r="AP10" s="48">
        <f t="shared" si="4"/>
        <v>15</v>
      </c>
      <c r="AQ10" s="48">
        <f t="shared" si="5"/>
        <v>15.333333333333334</v>
      </c>
      <c r="AR10" s="48">
        <f t="shared" si="6"/>
        <v>14.285714285714286</v>
      </c>
      <c r="AS10" s="48">
        <f t="shared" si="7"/>
        <v>13.333333333333334</v>
      </c>
      <c r="AT10" s="48">
        <f t="shared" si="8"/>
        <v>14.333333333333334</v>
      </c>
      <c r="AU10" s="11">
        <f t="shared" si="9"/>
        <v>15</v>
      </c>
      <c r="AV10" s="11">
        <f t="shared" si="10"/>
        <v>15</v>
      </c>
      <c r="AW10" s="48">
        <f t="shared" si="11"/>
        <v>16</v>
      </c>
      <c r="AX10">
        <f t="shared" si="12"/>
        <v>13</v>
      </c>
      <c r="AY10">
        <f t="shared" si="13"/>
        <v>14.75</v>
      </c>
      <c r="AZ10">
        <f t="shared" si="14"/>
        <v>14.6</v>
      </c>
      <c r="BA10">
        <f t="shared" si="15"/>
        <v>14</v>
      </c>
    </row>
    <row r="11" spans="2:53" ht="15.75" thickBot="1">
      <c r="B11" t="s">
        <v>54</v>
      </c>
      <c r="D11" s="58">
        <v>3</v>
      </c>
      <c r="E11" s="56">
        <v>1</v>
      </c>
      <c r="I11" s="17">
        <v>16</v>
      </c>
      <c r="J11" s="25">
        <v>13</v>
      </c>
      <c r="K11" s="25">
        <v>10</v>
      </c>
      <c r="L11" s="43">
        <v>7</v>
      </c>
      <c r="M11" s="16">
        <v>18</v>
      </c>
      <c r="N11" s="25">
        <v>10</v>
      </c>
      <c r="O11" s="25">
        <v>13</v>
      </c>
      <c r="P11" s="16">
        <v>18</v>
      </c>
      <c r="Q11" s="16">
        <v>18</v>
      </c>
      <c r="R11" s="25">
        <v>13</v>
      </c>
      <c r="S11" s="25">
        <v>14</v>
      </c>
      <c r="T11" s="28">
        <v>13</v>
      </c>
      <c r="U11" s="15">
        <v>4</v>
      </c>
      <c r="V11" s="25">
        <v>14</v>
      </c>
      <c r="W11" s="16">
        <v>19</v>
      </c>
      <c r="X11" s="25">
        <v>10</v>
      </c>
      <c r="Y11" s="25">
        <v>13</v>
      </c>
      <c r="Z11" s="25">
        <v>10</v>
      </c>
      <c r="AA11" s="16">
        <v>17</v>
      </c>
      <c r="AB11" s="16">
        <v>17</v>
      </c>
      <c r="AC11" s="18">
        <v>16</v>
      </c>
      <c r="AD11" s="29">
        <v>11</v>
      </c>
      <c r="AE11" s="25">
        <v>10</v>
      </c>
      <c r="AF11" s="16">
        <v>19</v>
      </c>
      <c r="AG11" s="25">
        <v>12</v>
      </c>
      <c r="AH11" s="38">
        <v>17</v>
      </c>
      <c r="AI11" s="18">
        <v>15</v>
      </c>
      <c r="AJ11" s="48">
        <f t="shared" si="16"/>
        <v>12.75</v>
      </c>
      <c r="AK11" s="50">
        <f t="shared" si="17"/>
        <v>17</v>
      </c>
      <c r="AL11" s="48"/>
      <c r="AM11" s="85">
        <f t="shared" si="2"/>
        <v>13.25</v>
      </c>
      <c r="AN11" s="48"/>
      <c r="AO11" s="48">
        <f t="shared" si="3"/>
        <v>12.333333333333334</v>
      </c>
      <c r="AP11" s="48">
        <f t="shared" si="4"/>
        <v>15.571428571428571</v>
      </c>
      <c r="AQ11" s="48">
        <f t="shared" si="5"/>
        <v>14.833333333333334</v>
      </c>
      <c r="AR11" s="48">
        <f t="shared" si="6"/>
        <v>13</v>
      </c>
      <c r="AS11" s="48">
        <f t="shared" si="7"/>
        <v>12.333333333333334</v>
      </c>
      <c r="AT11" s="48">
        <f t="shared" si="8"/>
        <v>14.166666666666666</v>
      </c>
      <c r="AU11" s="11">
        <f t="shared" si="9"/>
        <v>13</v>
      </c>
      <c r="AV11" s="11">
        <f t="shared" si="10"/>
        <v>15</v>
      </c>
      <c r="AW11" s="48">
        <f t="shared" si="11"/>
        <v>11.5</v>
      </c>
      <c r="AX11">
        <f t="shared" si="12"/>
        <v>12.5</v>
      </c>
      <c r="AY11">
        <f t="shared" si="13"/>
        <v>17.5</v>
      </c>
      <c r="AZ11">
        <f t="shared" si="14"/>
        <v>16.600000000000001</v>
      </c>
      <c r="BA11">
        <f t="shared" si="15"/>
        <v>16.333333333333332</v>
      </c>
    </row>
    <row r="12" spans="2:53">
      <c r="B12" t="s">
        <v>41</v>
      </c>
      <c r="F12" s="56">
        <v>1</v>
      </c>
      <c r="G12" s="59">
        <v>5</v>
      </c>
      <c r="H12" s="57">
        <v>2</v>
      </c>
      <c r="I12" s="29">
        <v>14</v>
      </c>
      <c r="J12" s="16">
        <v>17</v>
      </c>
      <c r="K12" s="25">
        <v>12</v>
      </c>
      <c r="L12" s="41">
        <v>9</v>
      </c>
      <c r="M12" s="16">
        <v>15</v>
      </c>
      <c r="N12" s="25">
        <v>11</v>
      </c>
      <c r="O12" s="25">
        <v>13</v>
      </c>
      <c r="P12" s="25">
        <v>14</v>
      </c>
      <c r="Q12" s="25">
        <v>11</v>
      </c>
      <c r="R12" s="16">
        <v>15</v>
      </c>
      <c r="S12" s="25">
        <v>11</v>
      </c>
      <c r="T12" s="28">
        <v>13</v>
      </c>
      <c r="U12" s="29">
        <v>10</v>
      </c>
      <c r="V12" s="13">
        <v>9</v>
      </c>
      <c r="W12" s="25">
        <v>13</v>
      </c>
      <c r="X12" s="13">
        <v>8</v>
      </c>
      <c r="Y12" s="16">
        <v>15</v>
      </c>
      <c r="Z12" s="25">
        <v>11</v>
      </c>
      <c r="AA12" s="25">
        <v>11</v>
      </c>
      <c r="AB12" s="25">
        <v>13</v>
      </c>
      <c r="AC12" s="28">
        <v>14</v>
      </c>
      <c r="AD12" s="17">
        <v>17</v>
      </c>
      <c r="AE12" s="16">
        <v>15</v>
      </c>
      <c r="AF12" s="25">
        <v>10</v>
      </c>
      <c r="AG12" s="16">
        <v>19</v>
      </c>
      <c r="AH12" s="36">
        <v>10</v>
      </c>
      <c r="AI12" s="16">
        <v>17</v>
      </c>
      <c r="AJ12" s="51">
        <f t="shared" si="0"/>
        <v>10.25</v>
      </c>
      <c r="AK12" s="48">
        <f t="shared" si="1"/>
        <v>14.2</v>
      </c>
      <c r="AL12" s="48">
        <f t="shared" ref="AL12:AL26" si="18">(I12+P12)/2</f>
        <v>14</v>
      </c>
      <c r="AM12" s="48"/>
      <c r="AN12" s="81">
        <f t="shared" ref="AN12:AN26" si="19">(P12+I12+M12+AC12)/4</f>
        <v>14.25</v>
      </c>
      <c r="AO12" s="48">
        <f t="shared" si="3"/>
        <v>14</v>
      </c>
      <c r="AP12" s="48">
        <f t="shared" si="4"/>
        <v>14.857142857142858</v>
      </c>
      <c r="AQ12" s="48">
        <f t="shared" si="5"/>
        <v>14</v>
      </c>
      <c r="AR12" s="48">
        <f t="shared" si="6"/>
        <v>12.428571428571429</v>
      </c>
      <c r="AS12" s="48">
        <f t="shared" si="7"/>
        <v>10</v>
      </c>
      <c r="AT12" s="48">
        <f t="shared" si="8"/>
        <v>14.333333333333334</v>
      </c>
      <c r="AU12" s="11">
        <f t="shared" si="9"/>
        <v>13</v>
      </c>
      <c r="AV12" s="11">
        <f t="shared" si="10"/>
        <v>17</v>
      </c>
      <c r="AW12" s="48">
        <f t="shared" si="11"/>
        <v>18</v>
      </c>
      <c r="AX12">
        <f t="shared" si="12"/>
        <v>11.25</v>
      </c>
      <c r="AY12">
        <f t="shared" si="13"/>
        <v>13.5</v>
      </c>
      <c r="AZ12">
        <f t="shared" si="14"/>
        <v>11.6</v>
      </c>
      <c r="BA12">
        <f t="shared" si="15"/>
        <v>15.333333333333334</v>
      </c>
    </row>
    <row r="13" spans="2:53">
      <c r="B13" t="s">
        <v>45</v>
      </c>
      <c r="F13" s="57">
        <v>2</v>
      </c>
      <c r="G13" s="56">
        <v>1</v>
      </c>
      <c r="H13" s="57">
        <v>2</v>
      </c>
      <c r="I13" s="15">
        <v>9</v>
      </c>
      <c r="J13" s="25">
        <v>12</v>
      </c>
      <c r="K13" s="13">
        <v>9</v>
      </c>
      <c r="L13" s="42">
        <v>13</v>
      </c>
      <c r="M13" s="25">
        <v>14</v>
      </c>
      <c r="N13" s="25">
        <v>11</v>
      </c>
      <c r="O13" s="25">
        <v>14</v>
      </c>
      <c r="P13" s="13">
        <v>9</v>
      </c>
      <c r="Q13" s="13">
        <v>9</v>
      </c>
      <c r="R13" s="25">
        <v>13</v>
      </c>
      <c r="S13" s="25">
        <v>11</v>
      </c>
      <c r="T13" s="28">
        <v>11</v>
      </c>
      <c r="U13" s="15">
        <v>7</v>
      </c>
      <c r="V13" s="25">
        <v>14</v>
      </c>
      <c r="W13" s="13">
        <v>9</v>
      </c>
      <c r="X13" s="25">
        <v>12</v>
      </c>
      <c r="Y13" s="25">
        <v>14</v>
      </c>
      <c r="Z13" s="25">
        <v>13</v>
      </c>
      <c r="AA13" s="25">
        <v>13</v>
      </c>
      <c r="AB13" s="25">
        <v>14</v>
      </c>
      <c r="AC13" s="28">
        <v>14</v>
      </c>
      <c r="AD13" s="29">
        <v>13</v>
      </c>
      <c r="AE13" s="25">
        <v>14</v>
      </c>
      <c r="AF13" s="25">
        <v>11</v>
      </c>
      <c r="AG13" s="25">
        <v>12</v>
      </c>
      <c r="AH13" s="36">
        <v>12</v>
      </c>
      <c r="AI13" s="25">
        <v>14</v>
      </c>
      <c r="AJ13" s="49">
        <f t="shared" si="0"/>
        <v>12.75</v>
      </c>
      <c r="AK13" s="48">
        <f t="shared" si="1"/>
        <v>11</v>
      </c>
      <c r="AL13" s="48">
        <f t="shared" si="18"/>
        <v>9</v>
      </c>
      <c r="AM13" s="48"/>
      <c r="AN13" s="82">
        <f t="shared" si="19"/>
        <v>11.5</v>
      </c>
      <c r="AO13" s="48">
        <f t="shared" si="3"/>
        <v>11.666666666666666</v>
      </c>
      <c r="AP13" s="48">
        <f t="shared" si="4"/>
        <v>11.428571428571429</v>
      </c>
      <c r="AQ13" s="48">
        <f t="shared" si="5"/>
        <v>11</v>
      </c>
      <c r="AR13" s="48">
        <f t="shared" si="6"/>
        <v>12.571428571428571</v>
      </c>
      <c r="AS13" s="48">
        <f t="shared" si="7"/>
        <v>13.333333333333334</v>
      </c>
      <c r="AT13" s="48">
        <f t="shared" si="8"/>
        <v>12.666666666666666</v>
      </c>
      <c r="AU13" s="11">
        <f t="shared" si="9"/>
        <v>14</v>
      </c>
      <c r="AV13" s="11">
        <f t="shared" si="10"/>
        <v>14</v>
      </c>
      <c r="AW13" s="48">
        <f t="shared" si="11"/>
        <v>12.5</v>
      </c>
      <c r="AX13">
        <f t="shared" si="12"/>
        <v>12</v>
      </c>
      <c r="AY13">
        <f t="shared" si="13"/>
        <v>10.25</v>
      </c>
      <c r="AZ13">
        <f t="shared" si="14"/>
        <v>10.6</v>
      </c>
      <c r="BA13">
        <f t="shared" si="15"/>
        <v>12.333333333333334</v>
      </c>
    </row>
    <row r="14" spans="2:53">
      <c r="B14" t="s">
        <v>46</v>
      </c>
      <c r="F14" s="56">
        <v>1</v>
      </c>
      <c r="G14" s="59">
        <v>5</v>
      </c>
      <c r="H14" s="57">
        <v>2</v>
      </c>
      <c r="I14" s="15">
        <v>9</v>
      </c>
      <c r="J14" s="25">
        <v>14</v>
      </c>
      <c r="K14" s="16">
        <v>17</v>
      </c>
      <c r="L14" s="41">
        <v>8</v>
      </c>
      <c r="M14" s="13">
        <v>6</v>
      </c>
      <c r="N14" s="25">
        <v>14</v>
      </c>
      <c r="O14" s="25">
        <v>14</v>
      </c>
      <c r="P14" s="16">
        <v>16</v>
      </c>
      <c r="Q14" s="25">
        <v>10</v>
      </c>
      <c r="R14" s="16">
        <v>15</v>
      </c>
      <c r="S14" s="16">
        <v>16</v>
      </c>
      <c r="T14" s="18">
        <v>18</v>
      </c>
      <c r="U14" s="15">
        <v>6</v>
      </c>
      <c r="V14" s="25">
        <v>13</v>
      </c>
      <c r="W14" s="25">
        <v>12</v>
      </c>
      <c r="X14" s="16">
        <v>15</v>
      </c>
      <c r="Y14" s="16">
        <v>15</v>
      </c>
      <c r="Z14" s="16">
        <v>15</v>
      </c>
      <c r="AA14" s="16">
        <v>15</v>
      </c>
      <c r="AB14" s="25">
        <v>14</v>
      </c>
      <c r="AC14" s="28">
        <v>13</v>
      </c>
      <c r="AD14" s="17">
        <v>17</v>
      </c>
      <c r="AE14" s="16">
        <v>15</v>
      </c>
      <c r="AF14" s="16">
        <v>18</v>
      </c>
      <c r="AG14" s="16">
        <v>17</v>
      </c>
      <c r="AH14" s="38">
        <v>16</v>
      </c>
      <c r="AI14" s="16">
        <v>15</v>
      </c>
      <c r="AJ14" s="49">
        <f t="shared" si="0"/>
        <v>14.5</v>
      </c>
      <c r="AK14" s="48">
        <f t="shared" si="1"/>
        <v>11.2</v>
      </c>
      <c r="AL14" s="48">
        <f t="shared" si="18"/>
        <v>12.5</v>
      </c>
      <c r="AM14" s="48"/>
      <c r="AN14" s="82">
        <f t="shared" si="19"/>
        <v>11</v>
      </c>
      <c r="AO14" s="48">
        <f t="shared" si="3"/>
        <v>9</v>
      </c>
      <c r="AP14" s="48">
        <f t="shared" si="4"/>
        <v>12.571428571428571</v>
      </c>
      <c r="AQ14" s="48">
        <f t="shared" si="5"/>
        <v>13.666666666666666</v>
      </c>
      <c r="AR14" s="48">
        <f t="shared" si="6"/>
        <v>15.428571428571429</v>
      </c>
      <c r="AS14" s="48">
        <f t="shared" si="7"/>
        <v>14</v>
      </c>
      <c r="AT14" s="48">
        <f t="shared" si="8"/>
        <v>14.666666666666666</v>
      </c>
      <c r="AU14" s="11">
        <f t="shared" si="9"/>
        <v>14</v>
      </c>
      <c r="AV14" s="11">
        <f t="shared" si="10"/>
        <v>15</v>
      </c>
      <c r="AW14" s="48">
        <f t="shared" si="11"/>
        <v>17</v>
      </c>
      <c r="AX14">
        <f t="shared" si="12"/>
        <v>15.75</v>
      </c>
      <c r="AY14">
        <f t="shared" si="13"/>
        <v>10.25</v>
      </c>
      <c r="AZ14">
        <f t="shared" si="14"/>
        <v>12.8</v>
      </c>
      <c r="BA14">
        <f t="shared" si="15"/>
        <v>10</v>
      </c>
    </row>
    <row r="15" spans="2:53">
      <c r="B15" t="s">
        <v>47</v>
      </c>
      <c r="F15" s="57">
        <v>2</v>
      </c>
      <c r="G15" s="56">
        <v>1</v>
      </c>
      <c r="H15" s="58">
        <v>3</v>
      </c>
      <c r="I15" s="29">
        <v>14</v>
      </c>
      <c r="J15" s="13">
        <v>9</v>
      </c>
      <c r="K15" s="25">
        <v>10</v>
      </c>
      <c r="L15" s="42">
        <v>13</v>
      </c>
      <c r="M15" s="16">
        <v>16</v>
      </c>
      <c r="N15" s="13">
        <v>9</v>
      </c>
      <c r="O15" s="25">
        <v>12</v>
      </c>
      <c r="P15" s="25">
        <v>12</v>
      </c>
      <c r="Q15" s="25">
        <v>11</v>
      </c>
      <c r="R15" s="25">
        <v>10</v>
      </c>
      <c r="S15" s="25">
        <v>11</v>
      </c>
      <c r="T15" s="14">
        <v>9</v>
      </c>
      <c r="U15" s="17">
        <v>16</v>
      </c>
      <c r="V15" s="25">
        <v>13</v>
      </c>
      <c r="W15" s="16">
        <v>16</v>
      </c>
      <c r="X15" s="25">
        <v>14</v>
      </c>
      <c r="Y15" s="25">
        <v>14</v>
      </c>
      <c r="Z15" s="13">
        <v>9</v>
      </c>
      <c r="AA15" s="13">
        <v>9</v>
      </c>
      <c r="AB15" s="25">
        <v>13</v>
      </c>
      <c r="AC15" s="28">
        <v>12</v>
      </c>
      <c r="AD15" s="29">
        <v>13</v>
      </c>
      <c r="AE15" s="25">
        <v>12</v>
      </c>
      <c r="AF15" s="25">
        <v>14</v>
      </c>
      <c r="AG15" s="25">
        <v>12</v>
      </c>
      <c r="AH15" s="36">
        <v>12</v>
      </c>
      <c r="AI15" s="25">
        <v>14</v>
      </c>
      <c r="AJ15" s="49">
        <f t="shared" si="0"/>
        <v>12.5</v>
      </c>
      <c r="AK15" s="48">
        <f t="shared" si="1"/>
        <v>13.4</v>
      </c>
      <c r="AL15" s="48">
        <f t="shared" si="18"/>
        <v>13</v>
      </c>
      <c r="AM15" s="48"/>
      <c r="AN15" s="82">
        <f t="shared" si="19"/>
        <v>13.5</v>
      </c>
      <c r="AO15" s="48">
        <f t="shared" si="3"/>
        <v>15.333333333333334</v>
      </c>
      <c r="AP15" s="48">
        <f t="shared" si="4"/>
        <v>12.857142857142858</v>
      </c>
      <c r="AQ15" s="48">
        <f t="shared" si="5"/>
        <v>12.5</v>
      </c>
      <c r="AR15" s="48">
        <f t="shared" si="6"/>
        <v>12.428571428571429</v>
      </c>
      <c r="AS15" s="48">
        <f t="shared" si="7"/>
        <v>13</v>
      </c>
      <c r="AT15" s="48">
        <f t="shared" si="8"/>
        <v>13.833333333333334</v>
      </c>
      <c r="AU15" s="11">
        <f t="shared" si="9"/>
        <v>12</v>
      </c>
      <c r="AV15" s="11">
        <f t="shared" si="10"/>
        <v>14</v>
      </c>
      <c r="AW15" s="48">
        <f t="shared" si="11"/>
        <v>12.5</v>
      </c>
      <c r="AX15">
        <f t="shared" si="12"/>
        <v>11.5</v>
      </c>
      <c r="AY15">
        <f t="shared" si="13"/>
        <v>13.25</v>
      </c>
      <c r="AZ15">
        <f t="shared" si="14"/>
        <v>12.4</v>
      </c>
      <c r="BA15">
        <f t="shared" si="15"/>
        <v>14.666666666666666</v>
      </c>
    </row>
    <row r="16" spans="2:53">
      <c r="B16" t="s">
        <v>109</v>
      </c>
      <c r="F16" s="56">
        <v>1</v>
      </c>
      <c r="G16" s="59">
        <v>5</v>
      </c>
      <c r="H16" s="58">
        <v>3</v>
      </c>
      <c r="I16" s="29">
        <v>7</v>
      </c>
      <c r="J16" s="25">
        <v>13</v>
      </c>
      <c r="K16" s="25">
        <v>16</v>
      </c>
      <c r="L16" s="42">
        <v>5</v>
      </c>
      <c r="M16" s="25">
        <v>10</v>
      </c>
      <c r="N16" s="25">
        <v>16</v>
      </c>
      <c r="O16" s="25">
        <v>14</v>
      </c>
      <c r="P16" s="25">
        <v>7</v>
      </c>
      <c r="Q16" s="25">
        <v>7</v>
      </c>
      <c r="R16" s="25">
        <v>13</v>
      </c>
      <c r="S16" s="25">
        <v>16</v>
      </c>
      <c r="T16" s="28">
        <v>15</v>
      </c>
      <c r="U16" s="15">
        <v>10</v>
      </c>
      <c r="V16" s="25">
        <v>15</v>
      </c>
      <c r="W16" s="13">
        <v>15</v>
      </c>
      <c r="X16" s="13">
        <v>13</v>
      </c>
      <c r="Y16" s="25">
        <v>15</v>
      </c>
      <c r="Z16" s="25">
        <v>15</v>
      </c>
      <c r="AA16" s="16">
        <v>6</v>
      </c>
      <c r="AB16" s="25">
        <v>14</v>
      </c>
      <c r="AC16" s="28">
        <v>14</v>
      </c>
      <c r="AD16" s="29">
        <v>14</v>
      </c>
      <c r="AE16" s="25">
        <v>14</v>
      </c>
      <c r="AF16" s="25">
        <v>11</v>
      </c>
      <c r="AG16" s="25">
        <v>14</v>
      </c>
      <c r="AH16" s="35">
        <v>13</v>
      </c>
      <c r="AI16" s="16">
        <v>11</v>
      </c>
      <c r="AJ16" s="49">
        <f t="shared" si="0"/>
        <v>14.5</v>
      </c>
      <c r="AK16" s="48">
        <f t="shared" si="1"/>
        <v>8.4</v>
      </c>
      <c r="AL16" s="48">
        <f t="shared" si="18"/>
        <v>7</v>
      </c>
      <c r="AM16" s="48"/>
      <c r="AN16" s="82">
        <f t="shared" si="19"/>
        <v>9.5</v>
      </c>
      <c r="AO16" s="48">
        <f t="shared" si="3"/>
        <v>10.333333333333334</v>
      </c>
      <c r="AP16" s="48">
        <f t="shared" si="4"/>
        <v>10.428571428571429</v>
      </c>
      <c r="AQ16" s="48">
        <f t="shared" si="5"/>
        <v>10.666666666666666</v>
      </c>
      <c r="AR16" s="48">
        <f t="shared" si="6"/>
        <v>14.142857142857142</v>
      </c>
      <c r="AS16" s="48">
        <f t="shared" si="7"/>
        <v>14</v>
      </c>
      <c r="AT16" s="48">
        <f t="shared" si="8"/>
        <v>12.166666666666666</v>
      </c>
      <c r="AU16" s="11">
        <f t="shared" si="9"/>
        <v>14</v>
      </c>
      <c r="AV16" s="11">
        <f t="shared" si="10"/>
        <v>11</v>
      </c>
      <c r="AW16" s="48">
        <f t="shared" si="11"/>
        <v>14</v>
      </c>
      <c r="AX16">
        <f t="shared" si="12"/>
        <v>14.5</v>
      </c>
      <c r="AY16">
        <f t="shared" si="13"/>
        <v>7.75</v>
      </c>
      <c r="AZ16">
        <f t="shared" si="14"/>
        <v>9.8000000000000007</v>
      </c>
      <c r="BA16">
        <f t="shared" si="15"/>
        <v>9.3333333333333339</v>
      </c>
    </row>
    <row r="17" spans="2:53">
      <c r="B17" t="s">
        <v>110</v>
      </c>
      <c r="F17" s="59">
        <v>5</v>
      </c>
      <c r="G17" s="56">
        <v>1</v>
      </c>
      <c r="H17" s="58">
        <v>3</v>
      </c>
      <c r="I17" s="29">
        <v>8</v>
      </c>
      <c r="J17" s="25">
        <v>6</v>
      </c>
      <c r="K17" s="16">
        <v>11</v>
      </c>
      <c r="L17" s="42">
        <v>12</v>
      </c>
      <c r="M17" s="13">
        <v>8</v>
      </c>
      <c r="N17" s="16">
        <v>12</v>
      </c>
      <c r="O17" s="16">
        <v>13</v>
      </c>
      <c r="P17" s="25">
        <v>7</v>
      </c>
      <c r="Q17" s="25">
        <v>7</v>
      </c>
      <c r="R17" s="25">
        <v>9</v>
      </c>
      <c r="S17" s="16">
        <v>12</v>
      </c>
      <c r="T17" s="18">
        <v>10</v>
      </c>
      <c r="U17" s="15">
        <v>13</v>
      </c>
      <c r="V17" s="16">
        <v>16</v>
      </c>
      <c r="W17" s="16">
        <v>10</v>
      </c>
      <c r="X17" s="16">
        <v>18</v>
      </c>
      <c r="Y17" s="16">
        <v>20</v>
      </c>
      <c r="Z17" s="16">
        <v>16</v>
      </c>
      <c r="AA17" s="16">
        <v>12</v>
      </c>
      <c r="AB17" s="16">
        <v>15</v>
      </c>
      <c r="AC17" s="18">
        <v>15</v>
      </c>
      <c r="AD17" s="17">
        <v>16</v>
      </c>
      <c r="AE17" s="16">
        <v>15</v>
      </c>
      <c r="AF17" s="16">
        <v>13</v>
      </c>
      <c r="AG17" s="16">
        <v>16</v>
      </c>
      <c r="AH17" s="36">
        <v>13</v>
      </c>
      <c r="AI17" s="25">
        <v>10</v>
      </c>
      <c r="AJ17" s="49">
        <f t="shared" si="0"/>
        <v>14.75</v>
      </c>
      <c r="AK17" s="48">
        <f t="shared" si="1"/>
        <v>8</v>
      </c>
      <c r="AL17" s="48">
        <f t="shared" si="18"/>
        <v>7.5</v>
      </c>
      <c r="AM17" s="48"/>
      <c r="AN17" s="82">
        <f t="shared" si="19"/>
        <v>9.5</v>
      </c>
      <c r="AO17" s="48">
        <f t="shared" si="3"/>
        <v>10.333333333333334</v>
      </c>
      <c r="AP17" s="48">
        <f t="shared" si="4"/>
        <v>11</v>
      </c>
      <c r="AQ17" s="48">
        <f t="shared" si="5"/>
        <v>11.666666666666666</v>
      </c>
      <c r="AR17" s="48">
        <f t="shared" si="6"/>
        <v>14.857142857142858</v>
      </c>
      <c r="AS17" s="48">
        <f t="shared" si="7"/>
        <v>15.666666666666666</v>
      </c>
      <c r="AT17" s="48">
        <f t="shared" si="8"/>
        <v>13.5</v>
      </c>
      <c r="AU17" s="11">
        <f t="shared" si="9"/>
        <v>13</v>
      </c>
      <c r="AV17" s="11">
        <f t="shared" si="10"/>
        <v>10</v>
      </c>
      <c r="AW17" s="48">
        <f t="shared" si="11"/>
        <v>16</v>
      </c>
      <c r="AX17">
        <f t="shared" si="12"/>
        <v>13.25</v>
      </c>
      <c r="AY17">
        <f t="shared" si="13"/>
        <v>7.5</v>
      </c>
      <c r="AZ17">
        <f t="shared" si="14"/>
        <v>10.199999999999999</v>
      </c>
      <c r="BA17">
        <f t="shared" si="15"/>
        <v>8.6666666666666661</v>
      </c>
    </row>
    <row r="18" spans="2:53">
      <c r="B18" t="s">
        <v>48</v>
      </c>
      <c r="F18" s="57">
        <v>2</v>
      </c>
      <c r="G18" s="56">
        <v>1</v>
      </c>
      <c r="H18" s="57">
        <v>2</v>
      </c>
      <c r="I18" s="29">
        <v>14</v>
      </c>
      <c r="J18" s="25">
        <v>13</v>
      </c>
      <c r="K18" s="25">
        <v>14</v>
      </c>
      <c r="L18" s="44">
        <v>15</v>
      </c>
      <c r="M18" s="7">
        <v>7</v>
      </c>
      <c r="N18" s="16">
        <v>16</v>
      </c>
      <c r="O18" s="16">
        <v>17</v>
      </c>
      <c r="P18" s="16">
        <v>15</v>
      </c>
      <c r="Q18" s="16">
        <v>17</v>
      </c>
      <c r="R18" s="25">
        <v>14</v>
      </c>
      <c r="S18" s="16">
        <v>16</v>
      </c>
      <c r="T18" s="18">
        <v>16</v>
      </c>
      <c r="U18" s="15">
        <v>3</v>
      </c>
      <c r="V18" s="16">
        <v>17</v>
      </c>
      <c r="W18" s="25">
        <v>11</v>
      </c>
      <c r="X18" s="16">
        <v>15</v>
      </c>
      <c r="Y18" s="16">
        <v>16</v>
      </c>
      <c r="Z18" s="25">
        <v>13</v>
      </c>
      <c r="AA18" s="25">
        <v>13</v>
      </c>
      <c r="AB18" s="16">
        <v>16</v>
      </c>
      <c r="AC18" s="18">
        <v>15</v>
      </c>
      <c r="AD18" s="29">
        <v>12</v>
      </c>
      <c r="AE18" s="16">
        <v>15</v>
      </c>
      <c r="AF18" s="25">
        <v>13</v>
      </c>
      <c r="AG18" s="25">
        <v>12</v>
      </c>
      <c r="AH18" s="38">
        <v>20</v>
      </c>
      <c r="AI18" s="25">
        <v>13</v>
      </c>
      <c r="AJ18" s="49">
        <f t="shared" si="0"/>
        <v>16.25</v>
      </c>
      <c r="AK18" s="48">
        <f t="shared" si="1"/>
        <v>13.2</v>
      </c>
      <c r="AL18" s="48">
        <f t="shared" si="18"/>
        <v>14.5</v>
      </c>
      <c r="AM18" s="48"/>
      <c r="AN18" s="82">
        <f t="shared" si="19"/>
        <v>12.75</v>
      </c>
      <c r="AO18" s="48">
        <f t="shared" si="3"/>
        <v>7.666666666666667</v>
      </c>
      <c r="AP18" s="48">
        <f t="shared" si="4"/>
        <v>13.142857142857142</v>
      </c>
      <c r="AQ18" s="48">
        <f t="shared" si="5"/>
        <v>14.5</v>
      </c>
      <c r="AR18" s="48">
        <f t="shared" si="6"/>
        <v>15.571428571428571</v>
      </c>
      <c r="AS18" s="48">
        <f t="shared" si="7"/>
        <v>16.333333333333332</v>
      </c>
      <c r="AT18" s="48">
        <f t="shared" si="8"/>
        <v>12</v>
      </c>
      <c r="AU18" s="11">
        <f t="shared" si="9"/>
        <v>17</v>
      </c>
      <c r="AV18" s="11">
        <f t="shared" si="10"/>
        <v>13</v>
      </c>
      <c r="AW18" s="48">
        <f t="shared" si="11"/>
        <v>12</v>
      </c>
      <c r="AX18">
        <f t="shared" si="12"/>
        <v>16</v>
      </c>
      <c r="AY18">
        <f t="shared" si="13"/>
        <v>13.25</v>
      </c>
      <c r="AZ18">
        <f t="shared" si="14"/>
        <v>16.600000000000001</v>
      </c>
      <c r="BA18">
        <f t="shared" si="15"/>
        <v>11.333333333333334</v>
      </c>
    </row>
    <row r="19" spans="2:53">
      <c r="B19" t="s">
        <v>51</v>
      </c>
      <c r="F19" s="57">
        <v>2</v>
      </c>
      <c r="G19" s="58">
        <v>3</v>
      </c>
      <c r="H19" s="56">
        <v>1</v>
      </c>
      <c r="I19" s="29">
        <v>14</v>
      </c>
      <c r="J19" s="25">
        <v>12</v>
      </c>
      <c r="K19" s="16">
        <v>16</v>
      </c>
      <c r="L19" s="43">
        <v>7</v>
      </c>
      <c r="M19" s="25">
        <v>14</v>
      </c>
      <c r="N19" s="25">
        <v>14</v>
      </c>
      <c r="O19" s="16">
        <v>16</v>
      </c>
      <c r="P19" s="25">
        <v>13</v>
      </c>
      <c r="Q19" s="7">
        <v>9</v>
      </c>
      <c r="R19" s="25">
        <v>11</v>
      </c>
      <c r="S19" s="16">
        <v>15</v>
      </c>
      <c r="T19" s="18">
        <v>15</v>
      </c>
      <c r="U19" s="15">
        <v>9</v>
      </c>
      <c r="V19" s="25">
        <v>13</v>
      </c>
      <c r="W19" s="25">
        <v>14</v>
      </c>
      <c r="X19" s="16">
        <v>15</v>
      </c>
      <c r="Y19" s="16">
        <v>15</v>
      </c>
      <c r="Z19" s="25">
        <v>14</v>
      </c>
      <c r="AA19" s="25">
        <v>11</v>
      </c>
      <c r="AB19" s="16">
        <v>15</v>
      </c>
      <c r="AC19" s="18">
        <v>17</v>
      </c>
      <c r="AD19" s="17">
        <v>17</v>
      </c>
      <c r="AE19" s="16">
        <v>16</v>
      </c>
      <c r="AF19" s="25">
        <v>14</v>
      </c>
      <c r="AG19" s="16">
        <v>15</v>
      </c>
      <c r="AH19" s="36">
        <v>12</v>
      </c>
      <c r="AI19" s="25">
        <v>10</v>
      </c>
      <c r="AJ19" s="49">
        <f t="shared" si="0"/>
        <v>14.75</v>
      </c>
      <c r="AK19" s="48">
        <f t="shared" si="1"/>
        <v>12</v>
      </c>
      <c r="AL19" s="48">
        <f t="shared" si="18"/>
        <v>13.5</v>
      </c>
      <c r="AM19" s="48"/>
      <c r="AN19" s="82">
        <f t="shared" si="19"/>
        <v>14.5</v>
      </c>
      <c r="AO19" s="48">
        <f t="shared" si="3"/>
        <v>11</v>
      </c>
      <c r="AP19" s="48">
        <f t="shared" si="4"/>
        <v>14.142857142857142</v>
      </c>
      <c r="AQ19" s="48">
        <f t="shared" si="5"/>
        <v>13.5</v>
      </c>
      <c r="AR19" s="48">
        <f t="shared" si="6"/>
        <v>14.714285714285714</v>
      </c>
      <c r="AS19" s="48">
        <f t="shared" si="7"/>
        <v>14.666666666666666</v>
      </c>
      <c r="AT19" s="48">
        <f t="shared" si="8"/>
        <v>14.166666666666666</v>
      </c>
      <c r="AU19" s="11">
        <f t="shared" si="9"/>
        <v>16</v>
      </c>
      <c r="AV19" s="11">
        <f t="shared" si="10"/>
        <v>10</v>
      </c>
      <c r="AW19" s="48">
        <f t="shared" si="11"/>
        <v>16</v>
      </c>
      <c r="AX19">
        <f t="shared" si="12"/>
        <v>15.25</v>
      </c>
      <c r="AY19">
        <f t="shared" si="13"/>
        <v>12.5</v>
      </c>
      <c r="AZ19">
        <f t="shared" si="14"/>
        <v>12.2</v>
      </c>
      <c r="BA19">
        <f t="shared" si="15"/>
        <v>12.666666666666666</v>
      </c>
    </row>
    <row r="20" spans="2:53">
      <c r="B20" t="s">
        <v>52</v>
      </c>
      <c r="F20" s="58">
        <v>3</v>
      </c>
      <c r="G20" s="56">
        <v>1</v>
      </c>
      <c r="H20" s="58">
        <v>3</v>
      </c>
      <c r="I20" s="29">
        <v>13</v>
      </c>
      <c r="J20" s="25">
        <v>13</v>
      </c>
      <c r="K20" s="16">
        <v>15</v>
      </c>
      <c r="L20" s="44">
        <v>18</v>
      </c>
      <c r="M20" s="16">
        <v>15</v>
      </c>
      <c r="N20" s="25">
        <v>14</v>
      </c>
      <c r="O20" s="16">
        <v>16</v>
      </c>
      <c r="P20" s="25">
        <v>12</v>
      </c>
      <c r="Q20" s="25">
        <v>12</v>
      </c>
      <c r="R20" s="25">
        <v>13</v>
      </c>
      <c r="S20" s="16">
        <v>15</v>
      </c>
      <c r="T20" s="28">
        <v>13</v>
      </c>
      <c r="U20" s="15">
        <v>6</v>
      </c>
      <c r="V20" s="25">
        <v>13</v>
      </c>
      <c r="W20" s="25">
        <v>11</v>
      </c>
      <c r="X20" s="25">
        <v>14</v>
      </c>
      <c r="Y20" s="25">
        <v>14</v>
      </c>
      <c r="Z20" s="25">
        <v>11</v>
      </c>
      <c r="AA20" s="16">
        <v>15</v>
      </c>
      <c r="AB20" s="25">
        <v>14</v>
      </c>
      <c r="AC20" s="18">
        <v>16</v>
      </c>
      <c r="AD20" s="17">
        <v>15</v>
      </c>
      <c r="AE20" s="16">
        <v>15</v>
      </c>
      <c r="AF20" s="25">
        <v>10</v>
      </c>
      <c r="AG20" s="16">
        <v>15</v>
      </c>
      <c r="AH20" s="36">
        <v>14</v>
      </c>
      <c r="AI20" s="25">
        <v>13</v>
      </c>
      <c r="AJ20" s="49">
        <f t="shared" si="0"/>
        <v>14.5</v>
      </c>
      <c r="AK20" s="48">
        <f t="shared" si="1"/>
        <v>13</v>
      </c>
      <c r="AL20" s="48">
        <f t="shared" si="18"/>
        <v>12.5</v>
      </c>
      <c r="AM20" s="48"/>
      <c r="AN20" s="82">
        <f t="shared" si="19"/>
        <v>14</v>
      </c>
      <c r="AO20" s="48">
        <f t="shared" si="3"/>
        <v>11.333333333333334</v>
      </c>
      <c r="AP20" s="48">
        <f t="shared" si="4"/>
        <v>14</v>
      </c>
      <c r="AQ20" s="48">
        <f t="shared" si="5"/>
        <v>13.333333333333334</v>
      </c>
      <c r="AR20" s="48">
        <f t="shared" si="6"/>
        <v>14.571428571428571</v>
      </c>
      <c r="AS20" s="48">
        <f t="shared" si="7"/>
        <v>14.333333333333334</v>
      </c>
      <c r="AT20" s="48">
        <f t="shared" si="8"/>
        <v>13.666666666666666</v>
      </c>
      <c r="AU20" s="11">
        <f t="shared" si="9"/>
        <v>16</v>
      </c>
      <c r="AV20" s="11">
        <f t="shared" si="10"/>
        <v>13</v>
      </c>
      <c r="AW20" s="48">
        <f t="shared" si="11"/>
        <v>15</v>
      </c>
      <c r="AX20">
        <f t="shared" si="12"/>
        <v>14.5</v>
      </c>
      <c r="AY20">
        <f t="shared" si="13"/>
        <v>13</v>
      </c>
      <c r="AZ20">
        <f t="shared" si="14"/>
        <v>12.8</v>
      </c>
      <c r="BA20">
        <f t="shared" si="15"/>
        <v>13.666666666666666</v>
      </c>
    </row>
    <row r="21" spans="2:53">
      <c r="B21" t="s">
        <v>53</v>
      </c>
      <c r="F21" s="57">
        <v>2</v>
      </c>
      <c r="G21" s="59">
        <v>5</v>
      </c>
      <c r="H21" s="56">
        <v>1</v>
      </c>
      <c r="I21" s="17">
        <v>15</v>
      </c>
      <c r="J21" s="25">
        <v>10</v>
      </c>
      <c r="K21" s="25">
        <v>11</v>
      </c>
      <c r="L21" s="43">
        <v>9</v>
      </c>
      <c r="M21" s="25">
        <v>14</v>
      </c>
      <c r="N21" s="25">
        <v>12</v>
      </c>
      <c r="O21" s="25">
        <v>11</v>
      </c>
      <c r="P21" s="25">
        <v>10</v>
      </c>
      <c r="Q21" s="25">
        <v>11</v>
      </c>
      <c r="R21" s="25">
        <v>11</v>
      </c>
      <c r="S21" s="25">
        <v>12</v>
      </c>
      <c r="T21" s="28">
        <v>12</v>
      </c>
      <c r="U21" s="29">
        <v>12</v>
      </c>
      <c r="V21" s="25">
        <v>14</v>
      </c>
      <c r="W21" s="25">
        <v>13</v>
      </c>
      <c r="X21" s="25">
        <v>11</v>
      </c>
      <c r="Y21" s="16">
        <v>15</v>
      </c>
      <c r="Z21" s="25">
        <v>13</v>
      </c>
      <c r="AA21" s="7">
        <v>9</v>
      </c>
      <c r="AB21" s="25">
        <v>14</v>
      </c>
      <c r="AC21" s="18">
        <v>17</v>
      </c>
      <c r="AD21" s="17">
        <v>16</v>
      </c>
      <c r="AE21" s="25">
        <v>11</v>
      </c>
      <c r="AF21" s="25">
        <v>10</v>
      </c>
      <c r="AG21" s="16">
        <v>17</v>
      </c>
      <c r="AH21" s="36">
        <v>14</v>
      </c>
      <c r="AI21" s="25">
        <v>10</v>
      </c>
      <c r="AJ21" s="49">
        <f t="shared" si="0"/>
        <v>12</v>
      </c>
      <c r="AK21" s="48">
        <f t="shared" si="1"/>
        <v>12</v>
      </c>
      <c r="AL21" s="48">
        <f t="shared" si="18"/>
        <v>12.5</v>
      </c>
      <c r="AM21" s="48"/>
      <c r="AN21" s="82">
        <f t="shared" si="19"/>
        <v>14</v>
      </c>
      <c r="AO21" s="48">
        <f t="shared" si="3"/>
        <v>12</v>
      </c>
      <c r="AP21" s="48">
        <f t="shared" si="4"/>
        <v>14.285714285714286</v>
      </c>
      <c r="AQ21" s="48">
        <f t="shared" si="5"/>
        <v>13.833333333333334</v>
      </c>
      <c r="AR21" s="48">
        <f t="shared" si="6"/>
        <v>13.571428571428571</v>
      </c>
      <c r="AS21" s="48">
        <f t="shared" si="7"/>
        <v>12</v>
      </c>
      <c r="AT21" s="48">
        <f t="shared" si="8"/>
        <v>13</v>
      </c>
      <c r="AU21" s="11">
        <f t="shared" si="9"/>
        <v>11</v>
      </c>
      <c r="AV21" s="11">
        <f t="shared" si="10"/>
        <v>10</v>
      </c>
      <c r="AW21" s="48">
        <f t="shared" si="11"/>
        <v>16.5</v>
      </c>
      <c r="AX21">
        <f t="shared" si="12"/>
        <v>11.5</v>
      </c>
      <c r="AY21">
        <f t="shared" si="13"/>
        <v>12.5</v>
      </c>
      <c r="AZ21">
        <f t="shared" si="14"/>
        <v>12.8</v>
      </c>
      <c r="BA21">
        <f t="shared" si="15"/>
        <v>13</v>
      </c>
    </row>
    <row r="22" spans="2:53">
      <c r="B22" t="s">
        <v>55</v>
      </c>
      <c r="F22" s="56">
        <v>1</v>
      </c>
      <c r="G22" s="58">
        <v>3</v>
      </c>
      <c r="H22" s="58">
        <v>3</v>
      </c>
      <c r="I22" s="17">
        <v>15</v>
      </c>
      <c r="J22" s="25">
        <v>12</v>
      </c>
      <c r="K22" s="25">
        <v>10</v>
      </c>
      <c r="L22" s="43">
        <v>9</v>
      </c>
      <c r="M22" s="16">
        <v>19</v>
      </c>
      <c r="N22" s="25">
        <v>11</v>
      </c>
      <c r="O22" s="25">
        <v>12</v>
      </c>
      <c r="P22" s="16">
        <v>15</v>
      </c>
      <c r="Q22" s="16">
        <v>15</v>
      </c>
      <c r="R22" s="25">
        <v>11</v>
      </c>
      <c r="S22" s="7">
        <v>9</v>
      </c>
      <c r="T22" s="28">
        <v>11</v>
      </c>
      <c r="U22" s="29">
        <v>12</v>
      </c>
      <c r="V22" s="25">
        <v>13</v>
      </c>
      <c r="W22" s="25">
        <v>14</v>
      </c>
      <c r="X22" s="25">
        <v>11</v>
      </c>
      <c r="Y22" s="25">
        <v>12</v>
      </c>
      <c r="Z22" s="7">
        <v>8</v>
      </c>
      <c r="AA22" s="25">
        <v>14</v>
      </c>
      <c r="AB22" s="16">
        <v>15</v>
      </c>
      <c r="AC22" s="18">
        <v>17</v>
      </c>
      <c r="AD22" s="29">
        <v>10</v>
      </c>
      <c r="AE22" s="25">
        <v>12</v>
      </c>
      <c r="AF22" s="25">
        <v>14</v>
      </c>
      <c r="AG22" s="25">
        <v>11</v>
      </c>
      <c r="AH22" s="37">
        <v>8</v>
      </c>
      <c r="AI22" s="16">
        <v>15</v>
      </c>
      <c r="AJ22" s="49">
        <f t="shared" si="0"/>
        <v>11.25</v>
      </c>
      <c r="AK22" s="48">
        <f t="shared" si="1"/>
        <v>15.8</v>
      </c>
      <c r="AL22" s="48">
        <f t="shared" si="18"/>
        <v>15</v>
      </c>
      <c r="AM22" s="48"/>
      <c r="AN22" s="82">
        <f t="shared" si="19"/>
        <v>16.5</v>
      </c>
      <c r="AO22" s="48">
        <f t="shared" si="3"/>
        <v>15.333333333333334</v>
      </c>
      <c r="AP22" s="48">
        <f t="shared" si="4"/>
        <v>14.571428571428571</v>
      </c>
      <c r="AQ22" s="48">
        <f t="shared" si="5"/>
        <v>13.166666666666666</v>
      </c>
      <c r="AR22" s="48">
        <f t="shared" si="6"/>
        <v>10.571428571428571</v>
      </c>
      <c r="AS22" s="48">
        <f t="shared" si="7"/>
        <v>12</v>
      </c>
      <c r="AT22" s="48">
        <f t="shared" si="8"/>
        <v>13.333333333333334</v>
      </c>
      <c r="AU22" s="11">
        <f t="shared" si="9"/>
        <v>12</v>
      </c>
      <c r="AV22" s="11">
        <f t="shared" si="10"/>
        <v>15</v>
      </c>
      <c r="AW22" s="48">
        <f t="shared" si="11"/>
        <v>10.5</v>
      </c>
      <c r="AX22">
        <f t="shared" si="12"/>
        <v>10.75</v>
      </c>
      <c r="AY22">
        <f t="shared" si="13"/>
        <v>16</v>
      </c>
      <c r="AZ22">
        <f t="shared" si="14"/>
        <v>13.2</v>
      </c>
      <c r="BA22">
        <f t="shared" si="15"/>
        <v>16.333333333333332</v>
      </c>
    </row>
    <row r="23" spans="2:53">
      <c r="B23" t="s">
        <v>56</v>
      </c>
      <c r="F23" s="56">
        <v>1</v>
      </c>
      <c r="G23" s="59">
        <v>5</v>
      </c>
      <c r="H23" s="57">
        <v>2</v>
      </c>
      <c r="I23" s="17">
        <v>15</v>
      </c>
      <c r="J23" s="25">
        <v>10</v>
      </c>
      <c r="K23" s="16">
        <v>15</v>
      </c>
      <c r="L23" s="43">
        <v>8</v>
      </c>
      <c r="M23" s="25">
        <v>12</v>
      </c>
      <c r="N23" s="25">
        <v>11</v>
      </c>
      <c r="O23" s="16">
        <v>15</v>
      </c>
      <c r="P23" s="25">
        <v>14</v>
      </c>
      <c r="Q23" s="25">
        <v>12</v>
      </c>
      <c r="R23" s="25">
        <v>11</v>
      </c>
      <c r="S23" s="25">
        <v>14</v>
      </c>
      <c r="T23" s="18">
        <v>15</v>
      </c>
      <c r="U23" s="15">
        <v>8</v>
      </c>
      <c r="V23" s="25">
        <v>11</v>
      </c>
      <c r="W23" s="25">
        <v>12</v>
      </c>
      <c r="X23" s="25">
        <v>13</v>
      </c>
      <c r="Y23" s="16">
        <v>16</v>
      </c>
      <c r="Z23" s="25">
        <v>13</v>
      </c>
      <c r="AA23" s="25">
        <v>12</v>
      </c>
      <c r="AB23" s="16">
        <v>16</v>
      </c>
      <c r="AC23" s="28">
        <v>14</v>
      </c>
      <c r="AD23" s="17">
        <v>20</v>
      </c>
      <c r="AE23" s="16">
        <v>17</v>
      </c>
      <c r="AF23" s="25">
        <v>10</v>
      </c>
      <c r="AG23" s="16">
        <v>20</v>
      </c>
      <c r="AH23" s="38">
        <v>15</v>
      </c>
      <c r="AI23" s="25">
        <v>10</v>
      </c>
      <c r="AJ23" s="49">
        <f t="shared" si="0"/>
        <v>13.25</v>
      </c>
      <c r="AK23" s="48">
        <f t="shared" si="1"/>
        <v>12.6</v>
      </c>
      <c r="AL23" s="48">
        <f t="shared" si="18"/>
        <v>14.5</v>
      </c>
      <c r="AM23" s="48"/>
      <c r="AN23" s="82">
        <f t="shared" si="19"/>
        <v>13.75</v>
      </c>
      <c r="AO23" s="48">
        <f t="shared" si="3"/>
        <v>10</v>
      </c>
      <c r="AP23" s="48">
        <f t="shared" si="4"/>
        <v>15.285714285714286</v>
      </c>
      <c r="AQ23" s="48">
        <f t="shared" si="5"/>
        <v>15.333333333333334</v>
      </c>
      <c r="AR23" s="48">
        <f t="shared" si="6"/>
        <v>15.428571428571429</v>
      </c>
      <c r="AS23" s="48">
        <f t="shared" si="7"/>
        <v>13</v>
      </c>
      <c r="AT23" s="48">
        <f t="shared" si="8"/>
        <v>14.166666666666666</v>
      </c>
      <c r="AU23" s="11">
        <f t="shared" si="9"/>
        <v>15</v>
      </c>
      <c r="AV23" s="11">
        <f t="shared" si="10"/>
        <v>10</v>
      </c>
      <c r="AW23" s="48">
        <f t="shared" si="11"/>
        <v>20</v>
      </c>
      <c r="AX23">
        <f t="shared" si="12"/>
        <v>14.25</v>
      </c>
      <c r="AY23">
        <f t="shared" si="13"/>
        <v>13.25</v>
      </c>
      <c r="AZ23">
        <f t="shared" si="14"/>
        <v>13.4</v>
      </c>
      <c r="BA23">
        <f t="shared" si="15"/>
        <v>12.333333333333334</v>
      </c>
    </row>
    <row r="24" spans="2:53">
      <c r="B24" t="s">
        <v>94</v>
      </c>
      <c r="F24" s="58">
        <v>3</v>
      </c>
      <c r="G24" s="56">
        <v>1</v>
      </c>
      <c r="H24" s="57">
        <v>2</v>
      </c>
      <c r="I24" s="29">
        <v>12</v>
      </c>
      <c r="J24" s="25">
        <v>10</v>
      </c>
      <c r="K24" s="25">
        <v>12</v>
      </c>
      <c r="L24" s="44">
        <v>17</v>
      </c>
      <c r="M24" s="25">
        <v>11</v>
      </c>
      <c r="N24" s="16">
        <v>15</v>
      </c>
      <c r="O24" s="16">
        <v>15</v>
      </c>
      <c r="P24" s="25">
        <v>12</v>
      </c>
      <c r="Q24" s="25">
        <v>12</v>
      </c>
      <c r="R24" s="25">
        <v>12</v>
      </c>
      <c r="S24" s="25">
        <v>11</v>
      </c>
      <c r="T24" s="18">
        <v>15</v>
      </c>
      <c r="U24" s="15">
        <v>4</v>
      </c>
      <c r="V24" s="25">
        <v>11</v>
      </c>
      <c r="W24" s="25">
        <v>13</v>
      </c>
      <c r="X24" s="25">
        <v>10</v>
      </c>
      <c r="Y24" s="25">
        <v>11</v>
      </c>
      <c r="Z24" s="25">
        <v>10</v>
      </c>
      <c r="AA24" s="25">
        <v>11</v>
      </c>
      <c r="AB24" s="16">
        <v>16</v>
      </c>
      <c r="AC24" s="16">
        <v>16</v>
      </c>
      <c r="AD24" s="29">
        <v>14</v>
      </c>
      <c r="AE24" s="25">
        <v>13</v>
      </c>
      <c r="AF24" s="25">
        <v>10</v>
      </c>
      <c r="AG24" s="25">
        <v>14</v>
      </c>
      <c r="AH24" s="35">
        <v>9</v>
      </c>
      <c r="AI24" s="25">
        <v>10</v>
      </c>
      <c r="AJ24" s="49">
        <f t="shared" si="0"/>
        <v>11.75</v>
      </c>
      <c r="AK24" s="48">
        <f t="shared" si="1"/>
        <v>11.4</v>
      </c>
      <c r="AL24" s="48">
        <f t="shared" si="18"/>
        <v>12</v>
      </c>
      <c r="AM24" s="48"/>
      <c r="AN24" s="82">
        <f t="shared" si="19"/>
        <v>12.75</v>
      </c>
      <c r="AO24" s="48">
        <f t="shared" si="3"/>
        <v>8.3333333333333339</v>
      </c>
      <c r="AP24" s="48">
        <f t="shared" si="4"/>
        <v>13</v>
      </c>
      <c r="AQ24" s="48">
        <f t="shared" ref="AQ24" si="20">(V24+I24+P24+Q24+AD24+AG24)/6</f>
        <v>12.5</v>
      </c>
      <c r="AR24" s="48">
        <f t="shared" ref="AR24" si="21">(AD24+V24+X24+O24+AH24+AG24+S24)/7</f>
        <v>12</v>
      </c>
      <c r="AS24" s="48">
        <f t="shared" si="7"/>
        <v>12</v>
      </c>
      <c r="AT24" s="48">
        <f t="shared" si="8"/>
        <v>11.5</v>
      </c>
      <c r="AU24" s="11">
        <f t="shared" si="9"/>
        <v>15</v>
      </c>
      <c r="AV24" s="11">
        <f t="shared" si="10"/>
        <v>10</v>
      </c>
      <c r="AW24" s="48">
        <f t="shared" si="11"/>
        <v>14</v>
      </c>
      <c r="AX24">
        <f t="shared" si="12"/>
        <v>12.75</v>
      </c>
      <c r="AY24">
        <f t="shared" si="13"/>
        <v>11.75</v>
      </c>
      <c r="AZ24">
        <f t="shared" si="14"/>
        <v>11.2</v>
      </c>
      <c r="BA24">
        <f t="shared" si="15"/>
        <v>11</v>
      </c>
    </row>
    <row r="25" spans="2:53" ht="15.75" thickBot="1">
      <c r="B25" t="s">
        <v>57</v>
      </c>
      <c r="F25" s="57">
        <v>2</v>
      </c>
      <c r="G25" s="57">
        <v>2</v>
      </c>
      <c r="H25" s="56">
        <v>1</v>
      </c>
      <c r="I25" s="32">
        <v>12</v>
      </c>
      <c r="J25" s="30">
        <v>12</v>
      </c>
      <c r="K25" s="30">
        <v>14</v>
      </c>
      <c r="L25" s="45">
        <v>12</v>
      </c>
      <c r="M25" s="5">
        <v>6</v>
      </c>
      <c r="N25" s="30">
        <v>12</v>
      </c>
      <c r="O25" s="30">
        <v>13</v>
      </c>
      <c r="P25" s="5">
        <v>9</v>
      </c>
      <c r="Q25" s="30">
        <v>10</v>
      </c>
      <c r="R25" s="30">
        <v>11</v>
      </c>
      <c r="S25" s="30">
        <v>13</v>
      </c>
      <c r="T25" s="31">
        <v>11</v>
      </c>
      <c r="U25" s="4">
        <v>8</v>
      </c>
      <c r="V25" s="5">
        <v>9</v>
      </c>
      <c r="W25" s="30">
        <v>10</v>
      </c>
      <c r="X25" s="5">
        <v>7</v>
      </c>
      <c r="Y25" s="30">
        <v>13</v>
      </c>
      <c r="Z25" s="30">
        <v>13</v>
      </c>
      <c r="AA25" s="5">
        <v>8</v>
      </c>
      <c r="AB25" s="30">
        <v>13</v>
      </c>
      <c r="AC25" s="23">
        <v>15</v>
      </c>
      <c r="AD25" s="24">
        <v>15</v>
      </c>
      <c r="AE25" s="20">
        <v>16</v>
      </c>
      <c r="AF25" s="30">
        <v>12</v>
      </c>
      <c r="AG25" s="20">
        <v>16</v>
      </c>
      <c r="AH25" s="39">
        <v>13</v>
      </c>
      <c r="AI25" s="20">
        <v>18</v>
      </c>
      <c r="AJ25" s="50">
        <f t="shared" si="0"/>
        <v>10.5</v>
      </c>
      <c r="AK25" s="48">
        <f t="shared" si="1"/>
        <v>11</v>
      </c>
      <c r="AL25" s="48">
        <f t="shared" si="18"/>
        <v>10.5</v>
      </c>
      <c r="AM25" s="48"/>
      <c r="AN25" s="83">
        <f t="shared" si="19"/>
        <v>10.5</v>
      </c>
      <c r="AO25" s="48">
        <f t="shared" si="3"/>
        <v>10.666666666666666</v>
      </c>
      <c r="AP25" s="48">
        <f t="shared" si="4"/>
        <v>11.857142857142858</v>
      </c>
      <c r="AQ25" s="48">
        <f t="shared" si="5"/>
        <v>11.833333333333334</v>
      </c>
      <c r="AR25" s="48">
        <f t="shared" si="6"/>
        <v>12.285714285714286</v>
      </c>
      <c r="AS25" s="48">
        <f t="shared" si="7"/>
        <v>9.6666666666666661</v>
      </c>
      <c r="AT25" s="48">
        <f t="shared" si="8"/>
        <v>12.333333333333334</v>
      </c>
      <c r="AU25" s="11">
        <f t="shared" si="9"/>
        <v>13</v>
      </c>
      <c r="AV25" s="11">
        <f t="shared" si="10"/>
        <v>18</v>
      </c>
      <c r="AW25" s="48">
        <f t="shared" si="11"/>
        <v>15.5</v>
      </c>
      <c r="AX25">
        <f t="shared" si="12"/>
        <v>11</v>
      </c>
      <c r="AY25">
        <f t="shared" si="13"/>
        <v>9.25</v>
      </c>
      <c r="AZ25">
        <f t="shared" si="14"/>
        <v>10.6</v>
      </c>
      <c r="BA25">
        <f t="shared" si="15"/>
        <v>12</v>
      </c>
    </row>
    <row r="26" spans="2:53" ht="15.75" thickBot="1">
      <c r="B26" t="s">
        <v>96</v>
      </c>
      <c r="F26" s="58">
        <v>3</v>
      </c>
      <c r="G26" s="56">
        <v>1</v>
      </c>
      <c r="H26" s="57">
        <v>2</v>
      </c>
      <c r="I26" s="32">
        <v>7</v>
      </c>
      <c r="J26" s="25">
        <v>9</v>
      </c>
      <c r="K26" s="30">
        <v>11</v>
      </c>
      <c r="L26" s="45">
        <v>15</v>
      </c>
      <c r="M26" s="25">
        <v>12</v>
      </c>
      <c r="N26" s="25">
        <v>11</v>
      </c>
      <c r="O26" s="25">
        <v>12</v>
      </c>
      <c r="P26" s="25">
        <v>10</v>
      </c>
      <c r="Q26" s="30">
        <v>12</v>
      </c>
      <c r="R26" s="30">
        <v>8</v>
      </c>
      <c r="S26" s="30">
        <v>10</v>
      </c>
      <c r="T26" s="31">
        <v>9</v>
      </c>
      <c r="U26" s="4">
        <v>11</v>
      </c>
      <c r="V26" s="5">
        <v>13</v>
      </c>
      <c r="W26" s="30">
        <v>11</v>
      </c>
      <c r="X26" s="25">
        <v>10</v>
      </c>
      <c r="Y26" s="25">
        <v>13</v>
      </c>
      <c r="Z26" s="30">
        <v>10</v>
      </c>
      <c r="AA26" s="5">
        <v>11</v>
      </c>
      <c r="AB26" s="30">
        <v>16</v>
      </c>
      <c r="AC26" s="23">
        <v>14</v>
      </c>
      <c r="AD26" s="24">
        <v>12</v>
      </c>
      <c r="AE26" s="16">
        <v>13</v>
      </c>
      <c r="AF26" s="25">
        <v>15</v>
      </c>
      <c r="AG26" s="20">
        <v>12</v>
      </c>
      <c r="AH26" s="39">
        <v>15</v>
      </c>
      <c r="AI26" s="16">
        <v>13</v>
      </c>
      <c r="AJ26" s="50">
        <f t="shared" si="0"/>
        <v>11.25</v>
      </c>
      <c r="AK26" s="48">
        <f t="shared" si="1"/>
        <v>10.8</v>
      </c>
      <c r="AL26" s="48">
        <f t="shared" si="18"/>
        <v>8.5</v>
      </c>
      <c r="AM26" s="48"/>
      <c r="AN26" s="83">
        <f t="shared" si="19"/>
        <v>10.75</v>
      </c>
      <c r="AO26" s="48">
        <f t="shared" si="3"/>
        <v>12</v>
      </c>
      <c r="AP26" s="48">
        <f t="shared" si="4"/>
        <v>11.285714285714286</v>
      </c>
      <c r="AQ26" s="48">
        <f t="shared" si="5"/>
        <v>11</v>
      </c>
      <c r="AR26" s="48">
        <f t="shared" si="6"/>
        <v>12</v>
      </c>
      <c r="AS26" s="48">
        <f t="shared" si="7"/>
        <v>11.666666666666666</v>
      </c>
      <c r="AT26" s="48">
        <f t="shared" si="8"/>
        <v>12.333333333333334</v>
      </c>
      <c r="AU26" s="11">
        <f t="shared" si="9"/>
        <v>12</v>
      </c>
      <c r="AV26" s="11">
        <f t="shared" si="10"/>
        <v>13</v>
      </c>
      <c r="AW26" s="48">
        <f t="shared" si="11"/>
        <v>12</v>
      </c>
      <c r="AX26">
        <f t="shared" si="12"/>
        <v>10.25</v>
      </c>
      <c r="AY26">
        <f t="shared" si="13"/>
        <v>10.25</v>
      </c>
      <c r="AZ26">
        <f t="shared" si="14"/>
        <v>11.4</v>
      </c>
      <c r="BA26">
        <f t="shared" si="15"/>
        <v>10.666666666666666</v>
      </c>
    </row>
    <row r="27" spans="2:53" ht="15.75" thickBot="1">
      <c r="B27" t="s">
        <v>95</v>
      </c>
      <c r="F27" s="57">
        <v>2</v>
      </c>
      <c r="G27" s="56">
        <v>1</v>
      </c>
      <c r="H27" s="58">
        <v>3</v>
      </c>
      <c r="I27" s="32">
        <v>16</v>
      </c>
      <c r="J27" s="16">
        <v>15</v>
      </c>
      <c r="K27" s="30">
        <v>10</v>
      </c>
      <c r="L27" s="45">
        <v>16</v>
      </c>
      <c r="M27" s="25">
        <v>16</v>
      </c>
      <c r="N27" s="16">
        <v>11</v>
      </c>
      <c r="O27" s="16">
        <v>13</v>
      </c>
      <c r="P27" s="25">
        <v>15</v>
      </c>
      <c r="Q27" s="30">
        <v>15</v>
      </c>
      <c r="R27" s="30">
        <v>13</v>
      </c>
      <c r="S27" s="30">
        <v>11</v>
      </c>
      <c r="T27" s="31">
        <v>12</v>
      </c>
      <c r="U27" s="4">
        <v>7</v>
      </c>
      <c r="V27" s="30">
        <v>8</v>
      </c>
      <c r="W27" s="30">
        <v>11</v>
      </c>
      <c r="X27" s="25">
        <v>9</v>
      </c>
      <c r="Y27" s="16">
        <v>12</v>
      </c>
      <c r="Z27" s="30">
        <v>13</v>
      </c>
      <c r="AA27" s="5">
        <v>13</v>
      </c>
      <c r="AB27" s="30">
        <v>14</v>
      </c>
      <c r="AC27" s="23">
        <v>15</v>
      </c>
      <c r="AD27" s="24">
        <v>13</v>
      </c>
      <c r="AE27" s="25">
        <v>13</v>
      </c>
      <c r="AF27" s="25">
        <v>13</v>
      </c>
      <c r="AG27" s="20">
        <v>12</v>
      </c>
      <c r="AH27" s="39">
        <v>10</v>
      </c>
      <c r="AI27" s="25">
        <v>12</v>
      </c>
      <c r="AJ27" s="50">
        <f t="shared" ref="AJ27" si="22">(V27+X27+O27+S27)/4</f>
        <v>10.25</v>
      </c>
      <c r="AK27" s="48">
        <f t="shared" ref="AK27" si="23">(P27+I27+M27+Q27+AI27)/5</f>
        <v>14.8</v>
      </c>
      <c r="AL27" s="48">
        <f t="shared" ref="AL27" si="24">(I27+P27)/2</f>
        <v>15.5</v>
      </c>
      <c r="AM27" s="48"/>
      <c r="AN27" s="83">
        <f t="shared" ref="AN27" si="25">(P27+I27+M27+AC27)/4</f>
        <v>15.5</v>
      </c>
      <c r="AO27" s="48">
        <f t="shared" ref="AO27" si="26">(U27+M27+AI27)/3</f>
        <v>11.666666666666666</v>
      </c>
      <c r="AP27" s="48">
        <f t="shared" si="4"/>
        <v>14.571428571428571</v>
      </c>
      <c r="AQ27" s="48">
        <f t="shared" ref="AQ27" si="27">(V27+I27+P27+Q27+AD27+AG27)/6</f>
        <v>13.166666666666666</v>
      </c>
      <c r="AR27" s="48">
        <f t="shared" ref="AR27" si="28">(AD27+V27+X27+O27+AH27+AG27+S27)/7</f>
        <v>10.857142857142858</v>
      </c>
      <c r="AS27" s="48">
        <f t="shared" ref="AS27" si="29">(V27+X27+O27)/3</f>
        <v>10</v>
      </c>
      <c r="AT27" s="48">
        <f t="shared" ref="AT27" si="30">(AD27+AF27+X27+M27+AG27+AI27)/6</f>
        <v>12.5</v>
      </c>
      <c r="AU27" s="11">
        <f t="shared" ref="AU27" si="31">O27</f>
        <v>13</v>
      </c>
      <c r="AV27" s="11">
        <f t="shared" ref="AV27" si="32">AI27</f>
        <v>12</v>
      </c>
      <c r="AW27" s="48">
        <f t="shared" ref="AW27" si="33">(AD27+AG27)/2</f>
        <v>12.5</v>
      </c>
      <c r="AX27">
        <f t="shared" si="12"/>
        <v>11.25</v>
      </c>
      <c r="AY27">
        <f t="shared" si="13"/>
        <v>15.5</v>
      </c>
      <c r="AZ27">
        <f t="shared" si="14"/>
        <v>12.8</v>
      </c>
      <c r="BA27">
        <f t="shared" si="15"/>
        <v>14.666666666666666</v>
      </c>
    </row>
    <row r="29" spans="2:53">
      <c r="B29" t="s">
        <v>43</v>
      </c>
    </row>
    <row r="30" spans="2:53">
      <c r="B30" t="s">
        <v>49</v>
      </c>
    </row>
    <row r="31" spans="2:53">
      <c r="X31" s="88"/>
      <c r="Y31" s="88"/>
      <c r="Z31" s="88"/>
    </row>
    <row r="32" spans="2:53">
      <c r="X32" s="88"/>
      <c r="Y32" s="88"/>
      <c r="Z32" s="88"/>
    </row>
    <row r="33" spans="24:26">
      <c r="X33" s="88"/>
      <c r="Y33" s="88"/>
      <c r="Z33" s="88"/>
    </row>
    <row r="34" spans="24:26">
      <c r="X34" s="88"/>
      <c r="Y34" s="88"/>
      <c r="Z34" s="88"/>
    </row>
    <row r="35" spans="24:26">
      <c r="X35" s="88"/>
      <c r="Y35" s="88"/>
      <c r="Z35" s="88"/>
    </row>
  </sheetData>
  <mergeCells count="10">
    <mergeCell ref="AU3:AW3"/>
    <mergeCell ref="AJ3:AK3"/>
    <mergeCell ref="D3:E3"/>
    <mergeCell ref="F3:H3"/>
    <mergeCell ref="K2:L2"/>
    <mergeCell ref="C3:C4"/>
    <mergeCell ref="I3:T3"/>
    <mergeCell ref="U3:AC3"/>
    <mergeCell ref="AD3:AI3"/>
    <mergeCell ref="AO3:AT3"/>
  </mergeCells>
  <conditionalFormatting sqref="I5:AI27">
    <cfRule type="cellIs" dxfId="10" priority="1" operator="between">
      <formula>1</formula>
      <formula>10</formula>
    </cfRule>
    <cfRule type="cellIs" dxfId="9" priority="2" operator="between">
      <formula>10</formula>
      <formula>14</formula>
    </cfRule>
    <cfRule type="cellIs" dxfId="8" priority="3" operator="between">
      <formula>15</formula>
      <formula>20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E1" zoomScale="80" zoomScaleNormal="80" workbookViewId="0">
      <selection activeCell="E12" sqref="E12"/>
    </sheetView>
  </sheetViews>
  <sheetFormatPr defaultRowHeight="15" outlineLevelCol="1"/>
  <cols>
    <col min="1" max="4" width="3.42578125" hidden="1" customWidth="1" outlineLevel="1"/>
    <col min="5" max="5" width="18" bestFit="1" customWidth="1" collapsed="1"/>
    <col min="6" max="6" width="2" bestFit="1" customWidth="1"/>
    <col min="7" max="7" width="16.5703125" bestFit="1" customWidth="1"/>
    <col min="8" max="8" width="2" bestFit="1" customWidth="1"/>
    <col min="9" max="9" width="17.28515625" bestFit="1" customWidth="1"/>
    <col min="10" max="10" width="2" bestFit="1" customWidth="1"/>
    <col min="11" max="11" width="16.7109375" bestFit="1" customWidth="1"/>
    <col min="12" max="12" width="2" bestFit="1" customWidth="1"/>
    <col min="13" max="13" width="16.7109375" bestFit="1" customWidth="1"/>
    <col min="14" max="14" width="2" bestFit="1" customWidth="1"/>
    <col min="15" max="17" width="3.28515625" bestFit="1" customWidth="1"/>
    <col min="18" max="20" width="3.28515625" customWidth="1"/>
    <col min="21" max="23" width="3.42578125" bestFit="1" customWidth="1"/>
    <col min="24" max="24" width="5.5703125" bestFit="1" customWidth="1"/>
    <col min="25" max="26" width="3.42578125" bestFit="1" customWidth="1"/>
    <col min="27" max="30" width="5.7109375" customWidth="1"/>
  </cols>
  <sheetData>
    <row r="1" spans="5:30" ht="19.5" thickBot="1">
      <c r="E1" s="166" t="s">
        <v>71</v>
      </c>
      <c r="F1" s="166"/>
      <c r="G1" s="166"/>
      <c r="H1" s="166"/>
      <c r="I1" s="166"/>
      <c r="J1" s="166"/>
      <c r="K1" s="166"/>
      <c r="L1" s="166"/>
      <c r="M1" s="166"/>
      <c r="N1" s="166"/>
      <c r="O1" s="166"/>
      <c r="P1" s="166"/>
      <c r="Q1" s="166"/>
      <c r="R1" s="166"/>
      <c r="S1" s="166"/>
      <c r="T1" s="166"/>
      <c r="U1" s="55"/>
    </row>
    <row r="2" spans="5:30">
      <c r="E2" s="100" t="s">
        <v>84</v>
      </c>
      <c r="F2" s="101"/>
      <c r="G2" s="101"/>
      <c r="H2" s="101"/>
      <c r="I2" s="101"/>
      <c r="J2" s="102"/>
      <c r="K2" s="100" t="s">
        <v>85</v>
      </c>
      <c r="L2" s="101"/>
      <c r="M2" s="101"/>
      <c r="N2" s="102"/>
      <c r="O2" s="100" t="s">
        <v>58</v>
      </c>
      <c r="P2" s="101"/>
      <c r="Q2" s="102"/>
      <c r="R2" s="100" t="s">
        <v>116</v>
      </c>
      <c r="S2" s="101"/>
      <c r="T2" s="101"/>
      <c r="U2" s="100" t="s">
        <v>253</v>
      </c>
      <c r="V2" s="101"/>
      <c r="W2" s="102"/>
      <c r="X2" s="100" t="s">
        <v>254</v>
      </c>
      <c r="Y2" s="101"/>
      <c r="Z2" s="102"/>
      <c r="AA2" s="100" t="s">
        <v>255</v>
      </c>
      <c r="AB2" s="102"/>
      <c r="AC2" s="100" t="s">
        <v>256</v>
      </c>
      <c r="AD2" s="102"/>
    </row>
    <row r="3" spans="5:30">
      <c r="E3" s="110" t="s">
        <v>81</v>
      </c>
      <c r="F3" s="93"/>
      <c r="G3" s="91" t="s">
        <v>82</v>
      </c>
      <c r="H3" s="93"/>
      <c r="I3" s="91" t="s">
        <v>83</v>
      </c>
      <c r="J3" s="111"/>
      <c r="K3" s="110" t="s">
        <v>81</v>
      </c>
      <c r="L3" s="93"/>
      <c r="M3" s="91" t="s">
        <v>83</v>
      </c>
      <c r="N3" s="111"/>
      <c r="O3" s="104"/>
      <c r="P3" s="105"/>
      <c r="Q3" s="106"/>
      <c r="R3" s="104"/>
      <c r="S3" s="105"/>
      <c r="T3" s="105"/>
      <c r="U3" s="104" t="s">
        <v>77</v>
      </c>
      <c r="V3" s="105"/>
      <c r="W3" s="106"/>
      <c r="X3" s="104" t="s">
        <v>167</v>
      </c>
      <c r="Y3" s="105"/>
      <c r="Z3" s="106"/>
      <c r="AA3" s="104" t="s">
        <v>167</v>
      </c>
      <c r="AB3" s="106"/>
      <c r="AC3" s="104" t="s">
        <v>167</v>
      </c>
      <c r="AD3" s="106"/>
    </row>
    <row r="4" spans="5:30" ht="15.75" thickBot="1">
      <c r="E4" s="60" t="s">
        <v>46</v>
      </c>
      <c r="F4" s="63">
        <f>VLOOKUP(E4,Attributes!$B$5:$AW$41,Dropdown!$I$3,FALSE)</f>
        <v>1</v>
      </c>
      <c r="G4" s="64" t="s">
        <v>52</v>
      </c>
      <c r="H4" s="65">
        <f>VLOOKUP(G4,Attributes!$B$5:$AW$41,Dropdown!$J$3,FALSE)</f>
        <v>1</v>
      </c>
      <c r="I4" s="64" t="s">
        <v>51</v>
      </c>
      <c r="J4" s="62">
        <f>VLOOKUP(I4,Attributes!$B$5:$AW$41,Dropdown!$K$3,FALSE)</f>
        <v>1</v>
      </c>
      <c r="K4" s="60" t="s">
        <v>44</v>
      </c>
      <c r="L4" s="65">
        <f>VLOOKUP(K4,Attributes!$B$5:$AW$41,Dropdown!$G$3,FALSE)</f>
        <v>1</v>
      </c>
      <c r="M4" s="64" t="s">
        <v>50</v>
      </c>
      <c r="N4" s="62">
        <f>VLOOKUP(M4,Attributes!$B$5:$AW$41,Dropdown!$H$3,FALSE)</f>
        <v>2</v>
      </c>
      <c r="O4" s="67">
        <f>VLOOKUP(E4,Attributes!$B$5:$AW$41,Dropdown!$L$3,FALSE)</f>
        <v>14.5</v>
      </c>
      <c r="P4" s="68">
        <f>VLOOKUP(G4,Attributes!$B$5:$AW$41,Dropdown!$L$3,FALSE)</f>
        <v>14.5</v>
      </c>
      <c r="Q4" s="69">
        <f>VLOOKUP(I4,Attributes!$B$5:$AW$41,Dropdown!$L$3,FALSE)</f>
        <v>14.75</v>
      </c>
      <c r="R4" s="68">
        <f>VLOOKUP(E4,Attributes!$B$5:$AW$41,Dropdown!$Z$3,FALSE)</f>
        <v>8</v>
      </c>
      <c r="S4" s="68">
        <f>VLOOKUP(G4,Attributes!$B$5:$AW$41,Dropdown!$Z$3,FALSE)</f>
        <v>18</v>
      </c>
      <c r="T4" s="68">
        <f>VLOOKUP(I4,Attributes!$B$5:$AW$41,Dropdown!$Z$3,FALSE)</f>
        <v>7</v>
      </c>
      <c r="U4" s="60">
        <f>VLOOKUP(E$4,Attributes!$B$5:$AW$41,Dropdown!$F$3,FALSE)</f>
        <v>14</v>
      </c>
      <c r="V4" s="61">
        <f>VLOOKUP(G$4,Attributes!$B$5:$AW$41,Dropdown!$F$3,FALSE)</f>
        <v>16</v>
      </c>
      <c r="W4" s="62">
        <f>VLOOKUP(I$4,Attributes!$B$5:$AW$41,Dropdown!$F$3,FALSE)</f>
        <v>16</v>
      </c>
      <c r="X4" s="60">
        <f>(VLOOKUP(E$4,Attributes!$B$5:$AW$41,Dropdown!$AF$3,FALSE)+VLOOKUP(E$4,Attributes!$B$5:$AW$41,Dropdown!$AG$3,FALSE))/2</f>
        <v>15.5</v>
      </c>
      <c r="Y4" s="61">
        <f>(VLOOKUP(G$4,Attributes!$B$5:$AW$41,Dropdown!$AF$3,FALSE)+VLOOKUP(G$4,Attributes!$B$5:$AW$41,Dropdown!$AG$3,FALSE))/2</f>
        <v>14</v>
      </c>
      <c r="Z4" s="62">
        <f>(VLOOKUP(I$4,Attributes!$B$5:$AW$41,Dropdown!$AF$3,FALSE)+VLOOKUP(I$4,Attributes!$B$5:$AW$41,Dropdown!$AG$3,FALSE))/2</f>
        <v>13</v>
      </c>
      <c r="AA4" s="60">
        <f>(VLOOKUP($K$4,Attributes!$B$5:$AW$41,Dropdown!$AF$3,FALSE))</f>
        <v>14</v>
      </c>
      <c r="AB4" s="62">
        <f>(VLOOKUP(M$4,Attributes!$B$5:$AW$41,Dropdown!$AF$3,FALSE))</f>
        <v>16</v>
      </c>
      <c r="AC4" s="60">
        <f>(VLOOKUP(K$4,Attributes!$B$5:$AW$41,Dropdown!$M$3,FALSE))</f>
        <v>16.600000000000001</v>
      </c>
      <c r="AD4" s="62">
        <f>(VLOOKUP(M$4,Attributes!$B$5:$AW$41,Dropdown!$M$3,FALSE))</f>
        <v>13.2</v>
      </c>
    </row>
    <row r="5" spans="5:30" ht="15.75" thickBot="1">
      <c r="E5" s="166" t="s">
        <v>86</v>
      </c>
      <c r="F5" s="166"/>
      <c r="G5" s="166"/>
      <c r="H5" s="166"/>
      <c r="I5" s="166"/>
      <c r="J5" s="166"/>
      <c r="K5" s="166"/>
      <c r="L5" s="166"/>
      <c r="M5" s="166"/>
      <c r="N5" s="166"/>
      <c r="O5" s="166"/>
      <c r="P5" s="166"/>
      <c r="Q5" s="166"/>
      <c r="R5" s="166"/>
      <c r="S5" s="166"/>
      <c r="T5" s="166"/>
    </row>
    <row r="6" spans="5:30">
      <c r="E6" s="100" t="s">
        <v>84</v>
      </c>
      <c r="F6" s="101"/>
      <c r="G6" s="101"/>
      <c r="H6" s="101"/>
      <c r="I6" s="101"/>
      <c r="J6" s="102"/>
      <c r="K6" s="100" t="s">
        <v>85</v>
      </c>
      <c r="L6" s="101"/>
      <c r="M6" s="101"/>
      <c r="N6" s="102"/>
      <c r="O6" s="100" t="s">
        <v>58</v>
      </c>
      <c r="P6" s="101"/>
      <c r="Q6" s="102"/>
      <c r="R6" s="100" t="s">
        <v>116</v>
      </c>
      <c r="S6" s="101"/>
      <c r="T6" s="102"/>
      <c r="U6" s="100" t="s">
        <v>253</v>
      </c>
      <c r="V6" s="101"/>
      <c r="W6" s="102"/>
      <c r="X6" s="100" t="s">
        <v>254</v>
      </c>
      <c r="Y6" s="101"/>
      <c r="Z6" s="102"/>
      <c r="AA6" s="100" t="s">
        <v>255</v>
      </c>
      <c r="AB6" s="102"/>
      <c r="AC6" s="100" t="s">
        <v>256</v>
      </c>
      <c r="AD6" s="102"/>
    </row>
    <row r="7" spans="5:30">
      <c r="E7" s="110" t="s">
        <v>81</v>
      </c>
      <c r="F7" s="93"/>
      <c r="G7" s="91" t="s">
        <v>82</v>
      </c>
      <c r="H7" s="93"/>
      <c r="I7" s="91" t="s">
        <v>83</v>
      </c>
      <c r="J7" s="111"/>
      <c r="K7" s="110" t="s">
        <v>81</v>
      </c>
      <c r="L7" s="93"/>
      <c r="M7" s="91" t="s">
        <v>83</v>
      </c>
      <c r="N7" s="111"/>
      <c r="O7" s="104"/>
      <c r="P7" s="105"/>
      <c r="Q7" s="106"/>
      <c r="R7" s="104"/>
      <c r="S7" s="105"/>
      <c r="T7" s="106"/>
      <c r="U7" s="104" t="s">
        <v>77</v>
      </c>
      <c r="V7" s="105"/>
      <c r="W7" s="106"/>
      <c r="X7" s="104" t="s">
        <v>167</v>
      </c>
      <c r="Y7" s="105"/>
      <c r="Z7" s="106"/>
      <c r="AA7" s="104" t="s">
        <v>167</v>
      </c>
      <c r="AB7" s="106"/>
      <c r="AC7" s="104" t="s">
        <v>167</v>
      </c>
      <c r="AD7" s="106"/>
    </row>
    <row r="8" spans="5:30" ht="15.75" thickBot="1">
      <c r="E8" s="60" t="s">
        <v>56</v>
      </c>
      <c r="F8" s="63">
        <f>VLOOKUP(E8,Attributes!$B$5:$AW$41,Dropdown!$I$3,FALSE)</f>
        <v>1</v>
      </c>
      <c r="G8" s="64" t="s">
        <v>48</v>
      </c>
      <c r="H8" s="65">
        <f>VLOOKUP(G8,Attributes!$B$5:$AW$41,Dropdown!$J$3,FALSE)</f>
        <v>1</v>
      </c>
      <c r="I8" s="64" t="s">
        <v>57</v>
      </c>
      <c r="J8" s="62">
        <f>VLOOKUP(I8,Attributes!$B$5:$AW$41,Dropdown!$K$3,FALSE)</f>
        <v>1</v>
      </c>
      <c r="K8" s="60" t="s">
        <v>108</v>
      </c>
      <c r="L8" s="65">
        <f>VLOOKUP(K8,Attributes!$B$5:$AW$41,Dropdown!$G$3,FALSE)</f>
        <v>1</v>
      </c>
      <c r="M8" s="60" t="s">
        <v>54</v>
      </c>
      <c r="N8" s="62">
        <f>VLOOKUP(M8,Attributes!$B$5:$AW$41,Dropdown!$H$3,FALSE)</f>
        <v>1</v>
      </c>
      <c r="O8" s="67">
        <f>VLOOKUP(E8,Attributes!$B$5:$AW$41,Dropdown!$L$3,FALSE)</f>
        <v>13.25</v>
      </c>
      <c r="P8" s="68">
        <f>VLOOKUP(G8,Attributes!$B$5:$AW$41,Dropdown!$L$3,FALSE)</f>
        <v>16.25</v>
      </c>
      <c r="Q8" s="69">
        <f>VLOOKUP(I8,Attributes!$B$5:$AW$41,Dropdown!$L$3,FALSE)</f>
        <v>10.5</v>
      </c>
      <c r="R8" s="68">
        <f>VLOOKUP(E8,Attributes!$B$5:$AW$41,Dropdown!$Z$3,FALSE)</f>
        <v>8</v>
      </c>
      <c r="S8" s="68">
        <f>VLOOKUP(G8,Attributes!$B$5:$AW$41,Dropdown!$Z$3,FALSE)</f>
        <v>15</v>
      </c>
      <c r="T8" s="68">
        <f>VLOOKUP(I8,Attributes!$B$5:$AW$41,Dropdown!$Z$3,FALSE)</f>
        <v>12</v>
      </c>
      <c r="U8" s="60">
        <f>VLOOKUP(E$8,Attributes!$B$5:$AW$41,Dropdown!$F$3,FALSE)</f>
        <v>15</v>
      </c>
      <c r="V8" s="61">
        <f>VLOOKUP(G$8,Attributes!$B$5:$AW$41,Dropdown!$F$3,FALSE)</f>
        <v>17</v>
      </c>
      <c r="W8" s="62">
        <f>VLOOKUP(I$8,Attributes!$B$5:$AW$41,Dropdown!$F$3,FALSE)</f>
        <v>13</v>
      </c>
      <c r="X8" s="60">
        <f>(VLOOKUP(E$8,Attributes!$B$5:$AW$41,Dropdown!$AF$3,FALSE)+VLOOKUP(E$8,Attributes!$B$5:$AW$41,Dropdown!$AG$3,FALSE))/2</f>
        <v>12.5</v>
      </c>
      <c r="Y8" s="61">
        <f>(VLOOKUP(G$8,Attributes!$B$5:$AW$41,Dropdown!$AF$3,FALSE)+VLOOKUP(G$8,Attributes!$B$5:$AW$41,Dropdown!$AG$3,FALSE))/2</f>
        <v>15</v>
      </c>
      <c r="Z8" s="62">
        <f>(VLOOKUP(I$8,Attributes!$B$5:$AW$41,Dropdown!$AF$3,FALSE)+VLOOKUP(I$8,Attributes!$B$5:$AW$41,Dropdown!$AG$3,FALSE))/2</f>
        <v>12</v>
      </c>
      <c r="AA8" s="60">
        <f>(VLOOKUP(K$8,Attributes!$B$5:$AW$41,Dropdown!$AF$3,FALSE))</f>
        <v>19</v>
      </c>
      <c r="AB8" s="62">
        <f>(VLOOKUP(M$8,Attributes!$B$5:$AW$41,Dropdown!$AF$3,FALSE))</f>
        <v>13</v>
      </c>
      <c r="AC8" s="60">
        <f>(VLOOKUP(K$8,Attributes!$B$5:$AW$41,Dropdown!$M$3,FALSE))</f>
        <v>15</v>
      </c>
      <c r="AD8" s="62">
        <f>(VLOOKUP(M$8,Attributes!$B$5:$AW$41,Dropdown!$M$3,FALSE))</f>
        <v>17</v>
      </c>
    </row>
    <row r="9" spans="5:30" ht="15.75" thickBot="1">
      <c r="E9" s="166" t="s">
        <v>87</v>
      </c>
      <c r="F9" s="166"/>
      <c r="G9" s="166"/>
      <c r="H9" s="166"/>
      <c r="I9" s="166"/>
      <c r="J9" s="166"/>
      <c r="K9" s="166"/>
      <c r="L9" s="166"/>
      <c r="M9" s="166"/>
      <c r="N9" s="166"/>
      <c r="O9" s="166"/>
      <c r="P9" s="166"/>
      <c r="Q9" s="166"/>
      <c r="R9" s="166"/>
      <c r="S9" s="166"/>
      <c r="T9" s="166"/>
    </row>
    <row r="10" spans="5:30">
      <c r="E10" s="100" t="s">
        <v>84</v>
      </c>
      <c r="F10" s="101"/>
      <c r="G10" s="101"/>
      <c r="H10" s="101"/>
      <c r="I10" s="101"/>
      <c r="J10" s="102"/>
      <c r="K10" s="100" t="s">
        <v>85</v>
      </c>
      <c r="L10" s="101"/>
      <c r="M10" s="101"/>
      <c r="N10" s="102"/>
      <c r="O10" s="100" t="s">
        <v>58</v>
      </c>
      <c r="P10" s="101"/>
      <c r="Q10" s="102"/>
      <c r="R10" s="100" t="s">
        <v>116</v>
      </c>
      <c r="S10" s="101"/>
      <c r="T10" s="102"/>
      <c r="U10" s="100" t="s">
        <v>253</v>
      </c>
      <c r="V10" s="101"/>
      <c r="W10" s="102"/>
      <c r="X10" s="100" t="s">
        <v>254</v>
      </c>
      <c r="Y10" s="101"/>
      <c r="Z10" s="102"/>
      <c r="AA10" s="100" t="s">
        <v>255</v>
      </c>
      <c r="AB10" s="102"/>
      <c r="AC10" s="100" t="s">
        <v>256</v>
      </c>
      <c r="AD10" s="102"/>
    </row>
    <row r="11" spans="5:30">
      <c r="E11" s="110" t="s">
        <v>81</v>
      </c>
      <c r="F11" s="93"/>
      <c r="G11" s="91" t="s">
        <v>82</v>
      </c>
      <c r="H11" s="93"/>
      <c r="I11" s="91" t="s">
        <v>83</v>
      </c>
      <c r="J11" s="111"/>
      <c r="K11" s="110" t="s">
        <v>81</v>
      </c>
      <c r="L11" s="93"/>
      <c r="M11" s="91" t="s">
        <v>83</v>
      </c>
      <c r="N11" s="111"/>
      <c r="O11" s="104"/>
      <c r="P11" s="105"/>
      <c r="Q11" s="106"/>
      <c r="R11" s="104"/>
      <c r="S11" s="105"/>
      <c r="T11" s="106"/>
      <c r="U11" s="104" t="s">
        <v>77</v>
      </c>
      <c r="V11" s="105"/>
      <c r="W11" s="106"/>
      <c r="X11" s="104" t="s">
        <v>167</v>
      </c>
      <c r="Y11" s="105"/>
      <c r="Z11" s="106"/>
      <c r="AA11" s="104" t="s">
        <v>167</v>
      </c>
      <c r="AB11" s="106"/>
      <c r="AC11" s="104" t="s">
        <v>167</v>
      </c>
      <c r="AD11" s="106"/>
    </row>
    <row r="12" spans="5:30" ht="15.75" thickBot="1">
      <c r="E12" s="79" t="s">
        <v>109</v>
      </c>
      <c r="F12" s="80">
        <f>VLOOKUP(E12,Attributes!$B$5:$AW$41,Dropdown!$I$3,FALSE)</f>
        <v>1</v>
      </c>
      <c r="G12" s="15" t="s">
        <v>95</v>
      </c>
      <c r="H12" s="14">
        <f>VLOOKUP(G12,Attributes!$B$5:$AW$41,Dropdown!$J$3,FALSE)</f>
        <v>1</v>
      </c>
      <c r="I12" s="15" t="s">
        <v>41</v>
      </c>
      <c r="J12" s="66">
        <f>VLOOKUP(I12,Attributes!$B$5:$AW$41,Dropdown!$K$3,FALSE)</f>
        <v>2</v>
      </c>
      <c r="K12" s="60" t="s">
        <v>97</v>
      </c>
      <c r="L12" s="14">
        <f>VLOOKUP(K12,Attributes!$B$5:$AW$41,Dropdown!$G$3,FALSE)</f>
        <v>1</v>
      </c>
      <c r="M12" s="60" t="s">
        <v>115</v>
      </c>
      <c r="N12" s="66">
        <f>VLOOKUP(M12,Attributes!$B$5:$AW$41,Dropdown!$H$3,FALSE)</f>
        <v>1</v>
      </c>
      <c r="O12" s="67">
        <f>VLOOKUP(E12,Attributes!$B$5:$AW$41,Dropdown!$L$3,FALSE)</f>
        <v>14.5</v>
      </c>
      <c r="P12" s="68">
        <f>VLOOKUP(G12,Attributes!$B$5:$AW$41,Dropdown!$L$3,FALSE)</f>
        <v>10.25</v>
      </c>
      <c r="Q12" s="69">
        <f>VLOOKUP(I12,Attributes!$B$5:$AW$41,Dropdown!$L$3,FALSE)</f>
        <v>10.25</v>
      </c>
      <c r="R12" s="68">
        <f>VLOOKUP(E12,Attributes!$B$5:$AW$41,Dropdown!$Z$3,FALSE)</f>
        <v>5</v>
      </c>
      <c r="S12" s="68">
        <f>VLOOKUP(G12,Attributes!$B$5:$AW$41,Dropdown!$Z$3,FALSE)</f>
        <v>16</v>
      </c>
      <c r="T12" s="68">
        <f>VLOOKUP(I12,Attributes!$B$5:$AW$41,Dropdown!$Z$3,FALSE)</f>
        <v>9</v>
      </c>
      <c r="U12" s="60">
        <f>VLOOKUP(E$12,Attributes!$B$5:$AW$41,Dropdown!$F$3,FALSE)</f>
        <v>14</v>
      </c>
      <c r="V12" s="61">
        <f>VLOOKUP(G$12,Attributes!$B$5:$AW$41,Dropdown!$F$3,FALSE)</f>
        <v>13</v>
      </c>
      <c r="W12" s="62">
        <f>VLOOKUP(I$12,Attributes!$B$5:$AW$41,Dropdown!$F$3,FALSE)</f>
        <v>13</v>
      </c>
      <c r="X12" s="60">
        <f>(VLOOKUP(E$12,Attributes!$B$5:$AW$41,Dropdown!$AF$3,FALSE)+VLOOKUP(E$12,Attributes!$B$5:$AW$41,Dropdown!$AG$3,FALSE))/2</f>
        <v>14.5</v>
      </c>
      <c r="Y12" s="61">
        <f>(VLOOKUP(G$12,Attributes!$B$5:$AW$41,Dropdown!$AF$3,FALSE)+VLOOKUP(G$12,Attributes!$B$5:$AW$41,Dropdown!$AG$3,FALSE))/2</f>
        <v>12</v>
      </c>
      <c r="Z12" s="62">
        <f>(VLOOKUP(I$12,Attributes!$B$5:$AW$41,Dropdown!$AF$3,FALSE)+VLOOKUP(I$12,Attributes!$B$5:$AW$41,Dropdown!$AG$3,FALSE))/2</f>
        <v>13</v>
      </c>
      <c r="AA12" s="60">
        <f>(VLOOKUP(K$8,Attributes!$B$5:$AW$41,Dropdown!$AF$3,FALSE))</f>
        <v>19</v>
      </c>
      <c r="AB12" s="62">
        <f>(VLOOKUP(M$8,Attributes!$B$5:$AW$41,Dropdown!$AF$3,FALSE))</f>
        <v>13</v>
      </c>
      <c r="AC12" s="60">
        <f>(VLOOKUP(K$12,Attributes!$B$5:$AW$41,Dropdown!$M$3,FALSE))</f>
        <v>17.2</v>
      </c>
      <c r="AD12" s="62">
        <f>(VLOOKUP(M$12,Attributes!$B$5:$AW$41,Dropdown!$M$3,FALSE))</f>
        <v>14.8</v>
      </c>
    </row>
    <row r="13" spans="5:30" ht="15.75" thickBot="1">
      <c r="E13" s="182" t="s">
        <v>93</v>
      </c>
      <c r="F13" s="183"/>
      <c r="G13" s="183"/>
      <c r="H13" s="183"/>
      <c r="I13" s="183"/>
      <c r="J13" s="183"/>
      <c r="K13" s="183"/>
      <c r="L13" s="183"/>
      <c r="M13" s="183"/>
      <c r="N13" s="183"/>
      <c r="O13" s="183"/>
      <c r="P13" s="183"/>
      <c r="Q13" s="183"/>
      <c r="R13" s="183"/>
      <c r="S13" s="183"/>
      <c r="T13" s="183"/>
    </row>
    <row r="14" spans="5:30">
      <c r="E14" s="100" t="s">
        <v>84</v>
      </c>
      <c r="F14" s="101"/>
      <c r="G14" s="101"/>
      <c r="H14" s="101"/>
      <c r="I14" s="101"/>
      <c r="J14" s="102"/>
      <c r="K14" s="100"/>
      <c r="L14" s="101"/>
      <c r="M14" s="101"/>
      <c r="N14" s="102"/>
      <c r="O14" s="100" t="s">
        <v>58</v>
      </c>
      <c r="P14" s="101"/>
      <c r="Q14" s="102"/>
      <c r="R14" s="100" t="s">
        <v>116</v>
      </c>
      <c r="S14" s="101"/>
      <c r="T14" s="102"/>
      <c r="U14" s="100" t="s">
        <v>253</v>
      </c>
      <c r="V14" s="101"/>
      <c r="W14" s="102"/>
      <c r="X14" s="100" t="s">
        <v>254</v>
      </c>
      <c r="Y14" s="101"/>
      <c r="Z14" s="102"/>
    </row>
    <row r="15" spans="5:30">
      <c r="E15" s="110" t="s">
        <v>81</v>
      </c>
      <c r="F15" s="93"/>
      <c r="G15" s="91" t="s">
        <v>82</v>
      </c>
      <c r="H15" s="93"/>
      <c r="I15" s="91" t="s">
        <v>83</v>
      </c>
      <c r="J15" s="111"/>
      <c r="K15" s="110"/>
      <c r="L15" s="93"/>
      <c r="M15" s="91"/>
      <c r="N15" s="111"/>
      <c r="O15" s="104"/>
      <c r="P15" s="105"/>
      <c r="Q15" s="106"/>
      <c r="R15" s="104"/>
      <c r="S15" s="105"/>
      <c r="T15" s="106"/>
      <c r="U15" s="104" t="s">
        <v>77</v>
      </c>
      <c r="V15" s="105"/>
      <c r="W15" s="106"/>
      <c r="X15" s="104" t="s">
        <v>167</v>
      </c>
      <c r="Y15" s="105"/>
      <c r="Z15" s="106"/>
    </row>
    <row r="16" spans="5:30" ht="15.75" thickBot="1">
      <c r="E16" s="60" t="s">
        <v>55</v>
      </c>
      <c r="F16" s="63">
        <f>VLOOKUP(E16,Attributes!$B$5:$AW$41,Dropdown!$I$3,FALSE)</f>
        <v>1</v>
      </c>
      <c r="G16" s="64" t="s">
        <v>45</v>
      </c>
      <c r="H16" s="65">
        <f>VLOOKUP(G16,Attributes!$B$5:$AW$41,Dropdown!$J$3,FALSE)</f>
        <v>1</v>
      </c>
      <c r="I16" s="64" t="s">
        <v>53</v>
      </c>
      <c r="J16" s="62">
        <f>VLOOKUP(I16,Attributes!$B$5:$AW$41,Dropdown!$K$3,FALSE)</f>
        <v>1</v>
      </c>
      <c r="K16" s="60"/>
      <c r="L16" s="65"/>
      <c r="M16" s="64"/>
      <c r="N16" s="62"/>
      <c r="O16" s="67">
        <f>VLOOKUP(E16,Attributes!$B$5:$AW$41,Dropdown!$L$3,FALSE)</f>
        <v>11.25</v>
      </c>
      <c r="P16" s="68">
        <f>VLOOKUP(G16,Attributes!$B$5:$AW$41,Dropdown!$L$3,FALSE)</f>
        <v>12.75</v>
      </c>
      <c r="Q16" s="69">
        <f>VLOOKUP(I16,Attributes!$B$5:$AW$41,Dropdown!$L$3,FALSE)</f>
        <v>12</v>
      </c>
      <c r="R16" s="68">
        <f>VLOOKUP(E16,Attributes!$B$5:$AW$41,Dropdown!$Z$3,FALSE)</f>
        <v>9</v>
      </c>
      <c r="S16" s="68">
        <f>VLOOKUP(G16,Attributes!$B$5:$AW$41,Dropdown!$Z$3,FALSE)</f>
        <v>13</v>
      </c>
      <c r="T16" s="68">
        <f>VLOOKUP(I16,Attributes!$B$5:$AW$41,Dropdown!$Z$3,FALSE)</f>
        <v>9</v>
      </c>
      <c r="U16" s="60">
        <f>VLOOKUP(E$16,Attributes!$B$5:$AW$41,Dropdown!$F$3,FALSE)</f>
        <v>12</v>
      </c>
      <c r="V16" s="61">
        <f>VLOOKUP(G$16,Attributes!$B$5:$AW$41,Dropdown!$F$3,FALSE)</f>
        <v>14</v>
      </c>
      <c r="W16" s="62">
        <f>VLOOKUP(I$16,Attributes!$B$5:$AW$41,Dropdown!$F$3,FALSE)</f>
        <v>11</v>
      </c>
      <c r="X16" s="60">
        <f>(VLOOKUP(E$16,Attributes!$B$5:$AW$41,Dropdown!$AF$3,FALSE)+VLOOKUP(E$16,Attributes!$B$5:$AW$41,Dropdown!$AG$3,FALSE))/2</f>
        <v>10</v>
      </c>
      <c r="Y16" s="61">
        <f>(VLOOKUP(G$16,Attributes!$B$5:$AW$41,Dropdown!$AF$3,FALSE)+VLOOKUP(G$16,Attributes!$B$5:$AW$41,Dropdown!$AG$3,FALSE))/2</f>
        <v>12</v>
      </c>
      <c r="Z16" s="62">
        <f>(VLOOKUP(I$16,Attributes!$B$5:$AW$41,Dropdown!$AF$3,FALSE)+VLOOKUP(I$16,Attributes!$B$5:$AW$41,Dropdown!$AG$3,FALSE))/2</f>
        <v>11.5</v>
      </c>
    </row>
    <row r="17" spans="1:20" ht="19.5" thickBot="1">
      <c r="E17" s="112" t="s">
        <v>88</v>
      </c>
      <c r="F17" s="113"/>
      <c r="G17" s="113"/>
      <c r="H17" s="114"/>
      <c r="I17" s="74"/>
      <c r="J17" s="74"/>
      <c r="K17" s="112" t="s">
        <v>91</v>
      </c>
      <c r="L17" s="113"/>
      <c r="M17" s="113"/>
      <c r="N17" s="114"/>
    </row>
    <row r="18" spans="1:20">
      <c r="A18" s="119" t="s">
        <v>58</v>
      </c>
      <c r="B18" s="119"/>
      <c r="C18" s="119" t="s">
        <v>116</v>
      </c>
      <c r="D18" s="106"/>
      <c r="E18" s="107" t="s">
        <v>84</v>
      </c>
      <c r="F18" s="108"/>
      <c r="G18" s="108"/>
      <c r="H18" s="109"/>
      <c r="I18" t="s">
        <v>90</v>
      </c>
      <c r="J18" s="75"/>
      <c r="K18" s="100" t="s">
        <v>85</v>
      </c>
      <c r="L18" s="101"/>
      <c r="M18" s="101"/>
      <c r="N18" s="102"/>
      <c r="O18" s="86"/>
      <c r="P18" s="86"/>
      <c r="Q18" s="86"/>
      <c r="R18" s="86"/>
      <c r="S18" s="86"/>
      <c r="T18" s="86"/>
    </row>
    <row r="19" spans="1:20">
      <c r="A19" s="119"/>
      <c r="B19" s="119"/>
      <c r="C19" s="119"/>
      <c r="D19" s="106"/>
      <c r="E19" s="110" t="s">
        <v>81</v>
      </c>
      <c r="F19" s="93"/>
      <c r="G19" s="91" t="s">
        <v>83</v>
      </c>
      <c r="H19" s="111"/>
      <c r="J19" s="76"/>
      <c r="K19" s="110" t="s">
        <v>81</v>
      </c>
      <c r="L19" s="93"/>
      <c r="M19" s="91" t="s">
        <v>83</v>
      </c>
      <c r="N19" s="111"/>
      <c r="O19" s="76"/>
      <c r="P19" s="76"/>
      <c r="Q19" s="76"/>
      <c r="R19" s="76"/>
      <c r="S19" s="76"/>
      <c r="T19" s="76"/>
    </row>
    <row r="20" spans="1:20" ht="15.75" thickBot="1">
      <c r="A20" s="48">
        <f>VLOOKUP(E20,Attributes!$B$5:$AW$41,Dropdown!$L$3,FALSE)</f>
        <v>14.75</v>
      </c>
      <c r="B20" s="48">
        <f>VLOOKUP(G20,Attributes!$B$5:$AW$41,Dropdown!$L$3,FALSE)</f>
        <v>10.25</v>
      </c>
      <c r="C20">
        <f>VLOOKUP(E20,Attributes!$B$5:$AW$41,Dropdown!$Z$3,FALSE)</f>
        <v>7</v>
      </c>
      <c r="D20">
        <f>VLOOKUP(G20,Attributes!$B$5:$AW$41,Dropdown!$Z$3,FALSE)</f>
        <v>16</v>
      </c>
      <c r="E20" s="60" t="s">
        <v>51</v>
      </c>
      <c r="F20" s="63">
        <f>VLOOKUP(E20,Attributes!$B$5:$AW$41,Dropdown!$I$3,FALSE)</f>
        <v>2</v>
      </c>
      <c r="G20" s="64" t="s">
        <v>95</v>
      </c>
      <c r="H20" s="62">
        <f>VLOOKUP(G20,Attributes!$B$5:$AW$41,Dropdown!$J$3,FALSE)</f>
        <v>1</v>
      </c>
      <c r="I20" s="77">
        <f>(VLOOKUP(E20,Attributes!$B$5:$AW$41,Dropdown!$P$3,FALSE)+VLOOKUP(G20,Attributes!$B$5:$AW$41,Dropdown!$P$3,FALSE))/2</f>
        <v>15</v>
      </c>
      <c r="J20" s="13"/>
      <c r="K20" s="60" t="s">
        <v>108</v>
      </c>
      <c r="L20" s="65">
        <f>VLOOKUP(K20,Attributes!$B$5:$AW$41,Dropdown!$G$3,FALSE)</f>
        <v>1</v>
      </c>
      <c r="M20" s="64" t="s">
        <v>50</v>
      </c>
      <c r="N20" s="62">
        <f>VLOOKUP(M20,Attributes!$B$5:$AW$41,Dropdown!$H$3,FALSE)</f>
        <v>2</v>
      </c>
      <c r="O20" s="13"/>
      <c r="P20" s="13"/>
      <c r="Q20" s="13"/>
      <c r="R20" s="13"/>
      <c r="S20" s="13"/>
      <c r="T20" s="13"/>
    </row>
    <row r="21" spans="1:20" ht="19.5" thickBot="1">
      <c r="E21" s="115" t="s">
        <v>89</v>
      </c>
      <c r="F21" s="116"/>
      <c r="G21" s="116"/>
      <c r="H21" s="117"/>
      <c r="I21" s="74"/>
      <c r="J21" s="74"/>
      <c r="K21" s="115" t="s">
        <v>91</v>
      </c>
      <c r="L21" s="116"/>
      <c r="M21" s="116"/>
      <c r="N21" s="117"/>
    </row>
    <row r="22" spans="1:20">
      <c r="A22" s="119" t="s">
        <v>58</v>
      </c>
      <c r="B22" s="119"/>
      <c r="C22" s="119" t="s">
        <v>116</v>
      </c>
      <c r="D22" s="106"/>
      <c r="E22" s="107" t="s">
        <v>84</v>
      </c>
      <c r="F22" s="108"/>
      <c r="G22" s="108"/>
      <c r="H22" s="109"/>
      <c r="I22" t="s">
        <v>90</v>
      </c>
      <c r="J22" s="75"/>
      <c r="K22" s="107" t="s">
        <v>92</v>
      </c>
      <c r="L22" s="108"/>
      <c r="M22" s="108"/>
      <c r="N22" s="109"/>
      <c r="O22" s="78"/>
      <c r="P22" s="78"/>
      <c r="Q22" s="78"/>
      <c r="R22" s="86"/>
      <c r="S22" s="86"/>
      <c r="T22" s="86"/>
    </row>
    <row r="23" spans="1:20">
      <c r="A23" s="119"/>
      <c r="B23" s="119"/>
      <c r="C23" s="119"/>
      <c r="D23" s="106"/>
      <c r="E23" s="110" t="s">
        <v>81</v>
      </c>
      <c r="F23" s="93"/>
      <c r="G23" s="91" t="s">
        <v>83</v>
      </c>
      <c r="H23" s="111"/>
      <c r="J23" s="76"/>
      <c r="K23" s="70" t="s">
        <v>81</v>
      </c>
      <c r="L23" s="71"/>
      <c r="M23" s="72" t="s">
        <v>83</v>
      </c>
      <c r="N23" s="73"/>
      <c r="O23" s="76"/>
      <c r="P23" s="76"/>
      <c r="Q23" s="76"/>
      <c r="R23" s="76"/>
      <c r="S23" s="76"/>
      <c r="T23" s="76"/>
    </row>
    <row r="24" spans="1:20" ht="15.75" thickBot="1">
      <c r="A24" s="48">
        <f>VLOOKUP(E24,Attributes!$B$5:$AW$41,Dropdown!$L$3,FALSE)</f>
        <v>10.25</v>
      </c>
      <c r="B24" s="48">
        <f>VLOOKUP(G24,Attributes!$B$5:$AW$41,Dropdown!$L$3,FALSE)</f>
        <v>14.5</v>
      </c>
      <c r="C24">
        <f>VLOOKUP(E24,Attributes!$B$5:$AW$41,Dropdown!$Z$3,FALSE)</f>
        <v>9</v>
      </c>
      <c r="D24">
        <f>VLOOKUP(G24,Attributes!$B$5:$AW$41,Dropdown!$Z$3,FALSE)</f>
        <v>18</v>
      </c>
      <c r="E24" s="60" t="s">
        <v>41</v>
      </c>
      <c r="F24" s="63">
        <f>VLOOKUP(E24,Attributes!$B$5:$AW$41,Dropdown!$I$3,FALSE)</f>
        <v>1</v>
      </c>
      <c r="G24" s="64" t="s">
        <v>52</v>
      </c>
      <c r="H24" s="62">
        <f>VLOOKUP(G24,Attributes!$B$5:$AW$41,Dropdown!$J$3,FALSE)</f>
        <v>1</v>
      </c>
      <c r="I24" s="77">
        <f>(VLOOKUP(E24,Attributes!$B$5:$AW$41,Dropdown!$P$3,FALSE)+VLOOKUP(G24,Attributes!$B$5:$AW$41,Dropdown!$P$3,FALSE))/2</f>
        <v>14.125</v>
      </c>
      <c r="J24" s="13"/>
      <c r="K24" s="60" t="s">
        <v>44</v>
      </c>
      <c r="L24" s="65">
        <f>VLOOKUP(K24,Attributes!$B$5:$AW$41,Dropdown!$G$3,FALSE)</f>
        <v>1</v>
      </c>
      <c r="M24" s="60" t="s">
        <v>115</v>
      </c>
      <c r="N24" s="62">
        <f>VLOOKUP(M24,Attributes!$B$5:$AW$41,Dropdown!$H$3,FALSE)</f>
        <v>1</v>
      </c>
      <c r="O24" s="13"/>
      <c r="P24" s="13"/>
      <c r="Q24" s="13"/>
      <c r="R24" s="13"/>
      <c r="S24" s="13"/>
      <c r="T24" s="13"/>
    </row>
    <row r="27" spans="1:20">
      <c r="E27" s="87" t="s">
        <v>41</v>
      </c>
      <c r="G27" s="87" t="s">
        <v>52</v>
      </c>
    </row>
    <row r="28" spans="1:20">
      <c r="E28" s="87" t="s">
        <v>45</v>
      </c>
      <c r="G28" s="87" t="s">
        <v>53</v>
      </c>
    </row>
    <row r="29" spans="1:20">
      <c r="E29" s="87" t="s">
        <v>46</v>
      </c>
      <c r="G29" t="s">
        <v>55</v>
      </c>
      <c r="K29" t="s">
        <v>114</v>
      </c>
    </row>
    <row r="30" spans="1:20">
      <c r="E30" t="s">
        <v>47</v>
      </c>
      <c r="G30" s="87" t="s">
        <v>56</v>
      </c>
      <c r="K30" t="s">
        <v>113</v>
      </c>
    </row>
    <row r="31" spans="1:20">
      <c r="E31" s="87" t="s">
        <v>109</v>
      </c>
      <c r="G31" t="s">
        <v>94</v>
      </c>
      <c r="K31" t="s">
        <v>111</v>
      </c>
    </row>
    <row r="32" spans="1:20">
      <c r="E32" s="87" t="s">
        <v>110</v>
      </c>
      <c r="G32" s="87" t="s">
        <v>57</v>
      </c>
      <c r="K32" t="s">
        <v>112</v>
      </c>
    </row>
    <row r="33" spans="5:7">
      <c r="E33" s="87" t="s">
        <v>48</v>
      </c>
      <c r="G33" t="s">
        <v>96</v>
      </c>
    </row>
    <row r="34" spans="5:7">
      <c r="E34" s="87" t="s">
        <v>51</v>
      </c>
      <c r="G34" s="87" t="s">
        <v>95</v>
      </c>
    </row>
  </sheetData>
  <mergeCells count="72">
    <mergeCell ref="AA2:AB3"/>
    <mergeCell ref="AA6:AB7"/>
    <mergeCell ref="AA10:AB11"/>
    <mergeCell ref="AC2:AD3"/>
    <mergeCell ref="AC6:AD7"/>
    <mergeCell ref="AC10:AD11"/>
    <mergeCell ref="U6:W7"/>
    <mergeCell ref="X6:Z7"/>
    <mergeCell ref="U10:W11"/>
    <mergeCell ref="X10:Z11"/>
    <mergeCell ref="U14:W15"/>
    <mergeCell ref="X14:Z15"/>
    <mergeCell ref="U2:W3"/>
    <mergeCell ref="X2:Z3"/>
    <mergeCell ref="A18:B19"/>
    <mergeCell ref="C18:D19"/>
    <mergeCell ref="A22:B23"/>
    <mergeCell ref="C22:D23"/>
    <mergeCell ref="K21:N21"/>
    <mergeCell ref="K22:N22"/>
    <mergeCell ref="K19:L19"/>
    <mergeCell ref="M19:N19"/>
    <mergeCell ref="K14:N14"/>
    <mergeCell ref="K15:L15"/>
    <mergeCell ref="M15:N15"/>
    <mergeCell ref="E23:F23"/>
    <mergeCell ref="G23:H23"/>
    <mergeCell ref="E17:H17"/>
    <mergeCell ref="E18:H18"/>
    <mergeCell ref="E21:H21"/>
    <mergeCell ref="E22:H22"/>
    <mergeCell ref="E13:T13"/>
    <mergeCell ref="E14:J14"/>
    <mergeCell ref="E19:F19"/>
    <mergeCell ref="G19:H19"/>
    <mergeCell ref="I15:J15"/>
    <mergeCell ref="K17:N17"/>
    <mergeCell ref="K18:N18"/>
    <mergeCell ref="E15:F15"/>
    <mergeCell ref="G15:H15"/>
    <mergeCell ref="O14:Q15"/>
    <mergeCell ref="R14:T15"/>
    <mergeCell ref="E10:J10"/>
    <mergeCell ref="K10:N10"/>
    <mergeCell ref="E11:F11"/>
    <mergeCell ref="G11:H11"/>
    <mergeCell ref="I11:J11"/>
    <mergeCell ref="K11:L11"/>
    <mergeCell ref="M11:N11"/>
    <mergeCell ref="O10:Q11"/>
    <mergeCell ref="R10:T11"/>
    <mergeCell ref="E1:T1"/>
    <mergeCell ref="E5:T5"/>
    <mergeCell ref="E6:J6"/>
    <mergeCell ref="K6:N6"/>
    <mergeCell ref="O2:Q3"/>
    <mergeCell ref="E3:F3"/>
    <mergeCell ref="G3:H3"/>
    <mergeCell ref="I3:J3"/>
    <mergeCell ref="E2:J2"/>
    <mergeCell ref="K3:L3"/>
    <mergeCell ref="M3:N3"/>
    <mergeCell ref="R2:T3"/>
    <mergeCell ref="R6:T7"/>
    <mergeCell ref="K2:N2"/>
    <mergeCell ref="E9:T9"/>
    <mergeCell ref="O6:Q7"/>
    <mergeCell ref="E7:F7"/>
    <mergeCell ref="G7:H7"/>
    <mergeCell ref="I7:J7"/>
    <mergeCell ref="K7:L7"/>
    <mergeCell ref="M7:N7"/>
  </mergeCells>
  <hyperlinks>
    <hyperlink ref="E1:T1" location="'1st'!A1" display="First Line"/>
    <hyperlink ref="E5:T5" location="'2nd'!A1" display="Second Line"/>
    <hyperlink ref="E9:T9" location="'3rd'!A1" display="Third Line"/>
    <hyperlink ref="E13:T13" location="'4th'!A1" display="Fourth Line"/>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Dropdown!$B$2:$B$10</xm:f>
          </x14:formula1>
          <xm:sqref>G24</xm:sqref>
        </x14:dataValidation>
        <x14:dataValidation type="list" allowBlank="1" showInputMessage="1" showErrorMessage="1">
          <x14:formula1>
            <xm:f>Dropdown!$E$2:$E$9</xm:f>
          </x14:formula1>
          <xm:sqref>M16 M20</xm:sqref>
        </x14:dataValidation>
        <x14:dataValidation type="list" allowBlank="1" showInputMessage="1" showErrorMessage="1">
          <x14:formula1>
            <xm:f>Dropdown!$D$2:$D$9</xm:f>
          </x14:formula1>
          <xm:sqref>K16 M24 K20</xm:sqref>
        </x14:dataValidation>
        <x14:dataValidation type="list" allowBlank="1" showInputMessage="1" showErrorMessage="1">
          <x14:formula1>
            <xm:f>Dropdown!$D$2:$D$17</xm:f>
          </x14:formula1>
          <xm:sqref>K4 M4 K8 M8 K12 M12 K24</xm:sqref>
        </x14:dataValidation>
        <x14:dataValidation type="list" allowBlank="1" showInputMessage="1" showErrorMessage="1">
          <x14:formula1>
            <xm:f>Dropdown!$C$2:$C$22</xm:f>
          </x14:formula1>
          <xm:sqref>I16 I12 I8 I4</xm:sqref>
        </x14:dataValidation>
        <x14:dataValidation type="list" allowBlank="1" showInputMessage="1" showErrorMessage="1">
          <x14:formula1>
            <xm:f>Dropdown!$A$2:$A$22</xm:f>
          </x14:formula1>
          <xm:sqref>E24 E20 E16 E12 E8 E4</xm:sqref>
        </x14:dataValidation>
        <x14:dataValidation type="list" allowBlank="1" showInputMessage="1" showErrorMessage="1">
          <x14:formula1>
            <xm:f>Dropdown!$B$2:$B$22</xm:f>
          </x14:formula1>
          <xm:sqref>G4 G20 G16 G12 G8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topLeftCell="C1" zoomScale="90" zoomScaleNormal="90" workbookViewId="0">
      <selection activeCell="AF16" sqref="AF16"/>
    </sheetView>
  </sheetViews>
  <sheetFormatPr defaultRowHeight="15"/>
  <cols>
    <col min="1" max="1" width="0" hidden="1" customWidth="1"/>
    <col min="2" max="2" width="3" hidden="1" customWidth="1"/>
    <col min="3" max="3" width="14.140625" bestFit="1" customWidth="1"/>
    <col min="4" max="4" width="15.7109375" customWidth="1"/>
    <col min="5" max="5" width="2" bestFit="1" customWidth="1"/>
    <col min="6" max="6" width="15.7109375" customWidth="1"/>
    <col min="7" max="7" width="2" bestFit="1" customWidth="1"/>
    <col min="8" max="8" width="15.7109375" customWidth="1"/>
    <col min="9" max="9" width="2" bestFit="1" customWidth="1"/>
    <col min="10" max="10" width="15.85546875" customWidth="1"/>
    <col min="11" max="11" width="2" bestFit="1" customWidth="1"/>
    <col min="12" max="12" width="15.7109375" customWidth="1"/>
    <col min="13" max="13" width="2" bestFit="1" customWidth="1"/>
    <col min="14" max="16" width="3" bestFit="1" customWidth="1"/>
    <col min="17" max="17" width="2" bestFit="1" customWidth="1"/>
    <col min="18" max="18" width="3" bestFit="1" customWidth="1"/>
    <col min="19" max="19" width="2" bestFit="1" customWidth="1"/>
    <col min="20" max="20" width="4.85546875" bestFit="1" customWidth="1"/>
    <col min="21" max="21" width="7" bestFit="1" customWidth="1"/>
    <col min="22" max="22" width="5.5703125" bestFit="1" customWidth="1"/>
    <col min="23" max="24" width="5.5703125" customWidth="1"/>
    <col min="25" max="25" width="5.85546875" bestFit="1" customWidth="1"/>
    <col min="26" max="31" width="5.85546875" customWidth="1"/>
  </cols>
  <sheetData>
    <row r="1" spans="1:41" ht="19.5" thickBot="1">
      <c r="D1" s="103" t="s">
        <v>71</v>
      </c>
      <c r="E1" s="103"/>
      <c r="F1" s="103"/>
      <c r="G1" s="103"/>
      <c r="H1" s="103"/>
      <c r="I1" s="103"/>
      <c r="J1" s="103"/>
      <c r="K1" s="103"/>
      <c r="L1" s="103"/>
      <c r="M1" s="103"/>
      <c r="N1" s="103"/>
      <c r="O1" s="103"/>
      <c r="P1" s="103"/>
      <c r="Q1" s="103"/>
      <c r="R1" s="103"/>
      <c r="S1" s="103"/>
      <c r="T1" s="131"/>
      <c r="U1" s="131"/>
      <c r="V1" s="131"/>
      <c r="W1" s="131"/>
      <c r="X1" s="131"/>
      <c r="Y1" s="131"/>
      <c r="Z1" s="131"/>
      <c r="AA1" s="131"/>
      <c r="AB1" s="131"/>
      <c r="AC1" s="131"/>
      <c r="AD1" s="131"/>
      <c r="AE1" s="131"/>
      <c r="AF1" s="156" t="s">
        <v>161</v>
      </c>
      <c r="AG1" s="156"/>
      <c r="AH1" s="156"/>
      <c r="AI1" s="156"/>
      <c r="AJ1" s="156"/>
      <c r="AK1" s="156"/>
      <c r="AL1" s="156"/>
      <c r="AM1" s="156"/>
      <c r="AN1" s="156"/>
    </row>
    <row r="2" spans="1:41" ht="19.5" thickBot="1">
      <c r="D2" s="127" t="s">
        <v>84</v>
      </c>
      <c r="E2" s="128"/>
      <c r="F2" s="128"/>
      <c r="G2" s="128"/>
      <c r="H2" s="128"/>
      <c r="I2" s="129"/>
      <c r="J2" s="127" t="s">
        <v>85</v>
      </c>
      <c r="K2" s="128"/>
      <c r="L2" s="128"/>
      <c r="M2" s="129"/>
      <c r="N2" s="100" t="s">
        <v>58</v>
      </c>
      <c r="O2" s="101"/>
      <c r="P2" s="102"/>
      <c r="Q2" s="100" t="s">
        <v>116</v>
      </c>
      <c r="R2" s="101"/>
      <c r="S2" s="101"/>
      <c r="T2" s="170" t="s">
        <v>65</v>
      </c>
      <c r="U2" s="171"/>
      <c r="V2" s="171"/>
      <c r="W2" s="135"/>
      <c r="X2" s="135"/>
      <c r="Y2" s="147"/>
      <c r="Z2" s="154" t="s">
        <v>157</v>
      </c>
      <c r="AA2" s="153"/>
      <c r="AB2" s="153"/>
      <c r="AC2" s="153"/>
      <c r="AD2" s="153"/>
      <c r="AE2" s="153"/>
      <c r="AF2" t="s">
        <v>162</v>
      </c>
    </row>
    <row r="3" spans="1:41" ht="15.75" thickBot="1">
      <c r="D3" s="110" t="s">
        <v>81</v>
      </c>
      <c r="E3" s="93"/>
      <c r="F3" s="91" t="s">
        <v>82</v>
      </c>
      <c r="G3" s="93"/>
      <c r="H3" s="91" t="s">
        <v>83</v>
      </c>
      <c r="I3" s="111"/>
      <c r="J3" s="110" t="s">
        <v>81</v>
      </c>
      <c r="K3" s="93"/>
      <c r="L3" s="91" t="s">
        <v>83</v>
      </c>
      <c r="M3" s="111"/>
      <c r="N3" s="104"/>
      <c r="O3" s="105"/>
      <c r="P3" s="106"/>
      <c r="Q3" s="104"/>
      <c r="R3" s="105"/>
      <c r="S3" s="105"/>
      <c r="T3" s="179" t="s">
        <v>81</v>
      </c>
      <c r="U3" s="180" t="s">
        <v>82</v>
      </c>
      <c r="V3" s="181" t="s">
        <v>83</v>
      </c>
      <c r="W3" s="168" t="s">
        <v>75</v>
      </c>
      <c r="X3" s="145" t="s">
        <v>76</v>
      </c>
      <c r="Y3" s="151" t="s">
        <v>144</v>
      </c>
      <c r="Z3" s="136" t="s">
        <v>81</v>
      </c>
      <c r="AA3" s="137" t="s">
        <v>82</v>
      </c>
      <c r="AB3" s="137" t="s">
        <v>83</v>
      </c>
      <c r="AC3" s="137" t="s">
        <v>75</v>
      </c>
      <c r="AD3" s="145" t="s">
        <v>76</v>
      </c>
      <c r="AE3" s="151" t="s">
        <v>144</v>
      </c>
      <c r="AF3" s="157" t="s">
        <v>163</v>
      </c>
    </row>
    <row r="4" spans="1:41" ht="15.75" thickBot="1">
      <c r="D4" s="79" t="str">
        <f>Lines!E4</f>
        <v>Rick Nash</v>
      </c>
      <c r="E4" s="80">
        <f>VLOOKUP(D4,Attributes!$B$5:$AW$41,Dropdown!$I$3,FALSE)</f>
        <v>1</v>
      </c>
      <c r="F4" s="15" t="str">
        <f>Lines!G4</f>
        <v>Derick Brassard</v>
      </c>
      <c r="G4" s="14">
        <f>VLOOKUP(F4,Attributes!$B$5:$AW$41,Dropdown!$J$3,FALSE)</f>
        <v>1</v>
      </c>
      <c r="H4" s="15" t="str">
        <f>Lines!I4</f>
        <v>Mats Zuccarello</v>
      </c>
      <c r="I4" s="66">
        <f>VLOOKUP(H4,Attributes!$B$5:$AW$41,Dropdown!$K$3,FALSE)</f>
        <v>1</v>
      </c>
      <c r="J4" s="79" t="str">
        <f>Lines!K4</f>
        <v>Ryan McDonagh</v>
      </c>
      <c r="K4" s="14">
        <f>VLOOKUP(J4,Attributes!$B$5:$AW$41,Dropdown!$G$3,FALSE)</f>
        <v>1</v>
      </c>
      <c r="L4" s="15" t="str">
        <f>Lines!M4</f>
        <v>Keith Yandle</v>
      </c>
      <c r="M4" s="66">
        <f>VLOOKUP(L4,Attributes!$B$5:$AW$41,Dropdown!$H$3,FALSE)</f>
        <v>2</v>
      </c>
      <c r="N4" s="67">
        <f>VLOOKUP(D4,Attributes!$B$5:$AW$41,Dropdown!$L$3,FALSE)</f>
        <v>14.5</v>
      </c>
      <c r="O4" s="68">
        <f>VLOOKUP(F4,Attributes!$B$5:$AW$41,Dropdown!$L$3,FALSE)</f>
        <v>14.5</v>
      </c>
      <c r="P4" s="69">
        <f>VLOOKUP(H4,Attributes!$B$5:$AW$41,Dropdown!$L$3,FALSE)</f>
        <v>14.75</v>
      </c>
      <c r="Q4" s="67">
        <f>VLOOKUP(D4,Attributes!$B$5:$AW$41,Dropdown!$Z$3,FALSE)</f>
        <v>8</v>
      </c>
      <c r="R4" s="68">
        <f>VLOOKUP(F4,Attributes!$B$5:$AW$41,Dropdown!$Z$3,FALSE)</f>
        <v>18</v>
      </c>
      <c r="S4" s="68">
        <f>VLOOKUP(H4,Attributes!$B$5:$AW$41,Dropdown!$Z$3,FALSE)</f>
        <v>7</v>
      </c>
      <c r="T4" s="174" t="s">
        <v>151</v>
      </c>
      <c r="U4" s="175"/>
      <c r="V4" s="175"/>
      <c r="W4" s="132"/>
      <c r="X4" s="132"/>
      <c r="Y4" s="149"/>
      <c r="Z4" s="155" t="s">
        <v>158</v>
      </c>
      <c r="AA4" s="130"/>
      <c r="AB4" s="130"/>
      <c r="AC4" s="130"/>
      <c r="AD4" s="130"/>
      <c r="AE4" s="130"/>
      <c r="AF4" t="s">
        <v>164</v>
      </c>
    </row>
    <row r="5" spans="1:41" ht="15.75" thickBot="1">
      <c r="A5" s="8" t="s">
        <v>10</v>
      </c>
      <c r="B5" s="7">
        <f>MATCH(A5,Attributes!$D$4:$AW$4,0)+2</f>
        <v>8</v>
      </c>
      <c r="C5" s="121" t="s">
        <v>117</v>
      </c>
      <c r="D5" s="94">
        <f>VLOOKUP(D$4,Attributes!$B$5:$AW$41,$B5,FALSE)</f>
        <v>9</v>
      </c>
      <c r="E5" s="95"/>
      <c r="F5" s="95">
        <f>VLOOKUP(F$4,Attributes!$B$5:$AW$41,$B5,FALSE)</f>
        <v>13</v>
      </c>
      <c r="G5" s="95"/>
      <c r="H5" s="95">
        <f>VLOOKUP(H$4,Attributes!$B$5:$AW$41,$B5,FALSE)</f>
        <v>14</v>
      </c>
      <c r="I5" s="95"/>
      <c r="J5" s="95">
        <f>VLOOKUP(J$4,Attributes!$B$5:$AW$41,$B5,FALSE)</f>
        <v>18</v>
      </c>
      <c r="K5" s="95"/>
      <c r="L5" s="95">
        <v>7</v>
      </c>
      <c r="M5" s="96"/>
      <c r="N5" s="94" t="s">
        <v>77</v>
      </c>
      <c r="O5" s="95"/>
      <c r="P5" s="96"/>
      <c r="T5" s="176">
        <f>VLOOKUP(D$4,Attributes!$B$5:$BW$41,Dropdown!$AB$3,FALSE)</f>
        <v>10.25</v>
      </c>
      <c r="U5" s="177">
        <f>VLOOKUP(F$4,Attributes!$B$5:$BW$41,Dropdown!$AB$3,FALSE)</f>
        <v>13</v>
      </c>
      <c r="V5" s="178">
        <f>VLOOKUP(H$4,Attributes!$B$5:$BW$41,Dropdown!$AB$3,FALSE)</f>
        <v>12.5</v>
      </c>
      <c r="W5" s="167">
        <f>VLOOKUP(J$4,Attributes!$B$5:$BW$41,Dropdown!$AB$3,FALSE)</f>
        <v>16.5</v>
      </c>
      <c r="X5" s="144">
        <f>VLOOKUP(L$4,Attributes!$B$5:$BW$41,Dropdown!$AB$3,FALSE)</f>
        <v>13</v>
      </c>
      <c r="Y5" s="150">
        <f>(T5+U5+V5+W5+X5)/5</f>
        <v>13.05</v>
      </c>
      <c r="Z5" s="138">
        <f>VLOOKUP(D$4,Attributes!$B$5:$BW$41,Dropdown!$W$3,FALSE)</f>
        <v>15</v>
      </c>
      <c r="AA5" s="139">
        <f>VLOOKUP(F$4,Attributes!$B$5:$BW$41,Dropdown!$W$3,FALSE)</f>
        <v>13</v>
      </c>
      <c r="AB5" s="139">
        <f>VLOOKUP(H$4,Attributes!$B$5:$BW$41,Dropdown!$W$3,FALSE)</f>
        <v>10</v>
      </c>
      <c r="AC5" s="139">
        <f>VLOOKUP(J$4,Attributes!$B$5:$BW$41,Dropdown!$W$3,FALSE)</f>
        <v>17</v>
      </c>
      <c r="AD5" s="144">
        <f>VLOOKUP(L$4,Attributes!$B$5:$BW$41,Dropdown!$W$3,FALSE)</f>
        <v>14</v>
      </c>
      <c r="AE5" s="150">
        <f>(Z5+AA5+AB5+AC5+AD5)/5</f>
        <v>13.8</v>
      </c>
      <c r="AF5" t="s">
        <v>165</v>
      </c>
    </row>
    <row r="6" spans="1:41" ht="15.75" thickBot="1">
      <c r="A6" s="9" t="s">
        <v>9</v>
      </c>
      <c r="B6" s="7">
        <f>MATCH(A6,Attributes!$D$4:$AW$4,0)+2</f>
        <v>9</v>
      </c>
      <c r="C6" s="79" t="s">
        <v>118</v>
      </c>
      <c r="D6" s="97">
        <f>VLOOKUP(D$4,Attributes!$B$5:$AW$41,$B6,FALSE)</f>
        <v>14</v>
      </c>
      <c r="E6" s="123"/>
      <c r="F6" s="123">
        <f>VLOOKUP(F$4,Attributes!$B$5:$AW$41,$B6,FALSE)</f>
        <v>13</v>
      </c>
      <c r="G6" s="123"/>
      <c r="H6" s="123">
        <f>VLOOKUP(H$4,Attributes!$B$5:$AW$41,$B6,FALSE)</f>
        <v>12</v>
      </c>
      <c r="I6" s="123"/>
      <c r="J6" s="123">
        <f>VLOOKUP(J$4,Attributes!$B$5:$AW$41,$B6,FALSE)</f>
        <v>9</v>
      </c>
      <c r="K6" s="123"/>
      <c r="L6" s="123">
        <f>VLOOKUP(L$4,Attributes!$B$5:$AW$41,$B6,FALSE)</f>
        <v>10</v>
      </c>
      <c r="M6" s="118"/>
      <c r="N6" s="60">
        <f>D11</f>
        <v>14</v>
      </c>
      <c r="O6" s="61">
        <f>F11</f>
        <v>16</v>
      </c>
      <c r="P6" s="62">
        <f>H11</f>
        <v>16</v>
      </c>
      <c r="T6" s="172" t="s">
        <v>152</v>
      </c>
      <c r="U6" s="173"/>
      <c r="V6" s="173"/>
      <c r="W6" s="141"/>
      <c r="X6" s="141"/>
      <c r="Y6" s="148"/>
      <c r="Z6" s="155" t="s">
        <v>159</v>
      </c>
      <c r="AA6" s="130"/>
      <c r="AB6" s="130"/>
      <c r="AC6" s="130"/>
      <c r="AD6" s="130"/>
      <c r="AE6" s="130"/>
      <c r="AF6" t="s">
        <v>166</v>
      </c>
    </row>
    <row r="7" spans="1:41" ht="15.75" thickBot="1">
      <c r="A7" s="9" t="s">
        <v>7</v>
      </c>
      <c r="B7" s="7">
        <f>MATCH(A7,Attributes!$D$4:$AW$4,0)+2</f>
        <v>10</v>
      </c>
      <c r="C7" s="79" t="s">
        <v>119</v>
      </c>
      <c r="D7" s="97">
        <f>VLOOKUP(D$4,Attributes!$B$5:$AW$41,$B7,FALSE)</f>
        <v>17</v>
      </c>
      <c r="E7" s="123"/>
      <c r="F7" s="123">
        <f>VLOOKUP(F$4,Attributes!$B$5:$AW$41,$B7,FALSE)</f>
        <v>15</v>
      </c>
      <c r="G7" s="123"/>
      <c r="H7" s="123">
        <f>VLOOKUP(H$4,Attributes!$B$5:$AW$41,$B7,FALSE)</f>
        <v>16</v>
      </c>
      <c r="I7" s="123"/>
      <c r="J7" s="123">
        <f>VLOOKUP(J$4,Attributes!$B$5:$AW$41,$B7,FALSE)</f>
        <v>12</v>
      </c>
      <c r="K7" s="123"/>
      <c r="L7" s="123">
        <f>VLOOKUP(L$4,Attributes!$B$5:$AW$41,$B7,FALSE)</f>
        <v>15</v>
      </c>
      <c r="M7" s="118"/>
      <c r="N7" s="94" t="s">
        <v>167</v>
      </c>
      <c r="O7" s="95"/>
      <c r="P7" s="96"/>
      <c r="T7" s="176">
        <f>VLOOKUP(D$4,Attributes!$B$5:$BW$41,Dropdown!$AC$3,FALSE)</f>
        <v>15.75</v>
      </c>
      <c r="U7" s="177">
        <f>VLOOKUP(F$4,Attributes!$B$5:$BW$41,Dropdown!$AC$3,FALSE)</f>
        <v>14.5</v>
      </c>
      <c r="V7" s="178">
        <f>VLOOKUP(H$4,Attributes!$B$5:$BW$41,Dropdown!$AC$3,FALSE)</f>
        <v>15.25</v>
      </c>
      <c r="W7" s="167">
        <f>VLOOKUP(J$4,Attributes!$B$5:$BW$41,Dropdown!$AC$3,FALSE)</f>
        <v>13.75</v>
      </c>
      <c r="X7" s="144">
        <f>VLOOKUP(L$4,Attributes!$B$5:$BW$41,Dropdown!$AC$3,FALSE)</f>
        <v>16.75</v>
      </c>
      <c r="Y7" s="150">
        <f>(T7+U7+V7+W7+X7)/5</f>
        <v>15.2</v>
      </c>
      <c r="Z7" s="138">
        <f>VLOOKUP(D$4,Attributes!$B$5:$BW$41,Dropdown!$V$3,FALSE)</f>
        <v>14</v>
      </c>
      <c r="AA7" s="139">
        <f>VLOOKUP(F$4,Attributes!$B$5:$BW$41,Dropdown!$V$3,FALSE)</f>
        <v>16</v>
      </c>
      <c r="AB7" s="139">
        <f>VLOOKUP(H$4,Attributes!$B$5:$BW$41,Dropdown!$V$3,FALSE)</f>
        <v>16</v>
      </c>
      <c r="AC7" s="139">
        <f>VLOOKUP(J$4,Attributes!$B$5:$BW$41,Dropdown!$V$3,FALSE)</f>
        <v>16</v>
      </c>
      <c r="AD7" s="144">
        <f>VLOOKUP(L$4,Attributes!$B$5:$BW$41,Dropdown!$V$3,FALSE)</f>
        <v>18</v>
      </c>
      <c r="AE7" s="150">
        <f>(Z7+AA7+AB7+AC7+AD7)/5</f>
        <v>16</v>
      </c>
      <c r="AF7" t="s">
        <v>168</v>
      </c>
    </row>
    <row r="8" spans="1:41" ht="15.75" thickBot="1">
      <c r="A8" s="120" t="s">
        <v>8</v>
      </c>
      <c r="B8" s="7">
        <f>MATCH(A8,Attributes!$D$4:$AW$4,0)+2</f>
        <v>11</v>
      </c>
      <c r="C8" s="79" t="s">
        <v>120</v>
      </c>
      <c r="D8" s="97">
        <f>VLOOKUP(D$4,Attributes!$B$5:$AW$41,$B8,FALSE)</f>
        <v>8</v>
      </c>
      <c r="E8" s="123"/>
      <c r="F8" s="123">
        <f>VLOOKUP(F$4,Attributes!$B$5:$AW$41,$B8,FALSE)</f>
        <v>18</v>
      </c>
      <c r="G8" s="123"/>
      <c r="H8" s="123">
        <f>VLOOKUP(H$4,Attributes!$B$5:$AW$41,$B8,FALSE)</f>
        <v>7</v>
      </c>
      <c r="I8" s="123"/>
      <c r="J8" s="123">
        <f>VLOOKUP(J$4,Attributes!$B$5:$AW$41,$B8,FALSE)</f>
        <v>7</v>
      </c>
      <c r="K8" s="123"/>
      <c r="L8" s="123">
        <f>VLOOKUP(L$4,Attributes!$B$5:$AW$41,$B8,FALSE)</f>
        <v>6</v>
      </c>
      <c r="M8" s="118"/>
      <c r="N8" s="60">
        <f>(D14+D16)/2</f>
        <v>16.5</v>
      </c>
      <c r="O8" s="61">
        <f>(F14+F16)/2</f>
        <v>13</v>
      </c>
      <c r="P8" s="62">
        <f>(H14+H16)/2</f>
        <v>13</v>
      </c>
      <c r="T8" s="172" t="s">
        <v>145</v>
      </c>
      <c r="U8" s="173"/>
      <c r="V8" s="173"/>
      <c r="W8" s="141"/>
      <c r="X8" s="141"/>
      <c r="Y8" s="148"/>
      <c r="Z8" s="155" t="s">
        <v>160</v>
      </c>
      <c r="AA8" s="130"/>
      <c r="AB8" s="130"/>
      <c r="AC8" s="130"/>
      <c r="AD8" s="130"/>
      <c r="AE8" s="130"/>
      <c r="AF8" t="s">
        <v>169</v>
      </c>
    </row>
    <row r="9" spans="1:41" ht="15.75" thickBot="1">
      <c r="A9" s="9" t="s">
        <v>11</v>
      </c>
      <c r="B9" s="7">
        <f>MATCH(A9,Attributes!$D$4:$AW$4,0)+2</f>
        <v>12</v>
      </c>
      <c r="C9" s="79" t="s">
        <v>121</v>
      </c>
      <c r="D9" s="97">
        <f>VLOOKUP(D$4,Attributes!$B$5:$AW$41,$B9,FALSE)</f>
        <v>6</v>
      </c>
      <c r="E9" s="123"/>
      <c r="F9" s="123">
        <f>VLOOKUP(F$4,Attributes!$B$5:$AW$41,$B9,FALSE)</f>
        <v>15</v>
      </c>
      <c r="G9" s="123"/>
      <c r="H9" s="123">
        <f>VLOOKUP(H$4,Attributes!$B$5:$AW$41,$B9,FALSE)</f>
        <v>14</v>
      </c>
      <c r="I9" s="123"/>
      <c r="J9" s="123">
        <f>VLOOKUP(J$4,Attributes!$B$5:$AW$41,$B9,FALSE)</f>
        <v>15</v>
      </c>
      <c r="K9" s="123"/>
      <c r="L9" s="123">
        <f>VLOOKUP(L$4,Attributes!$B$5:$AW$41,$B9,FALSE)</f>
        <v>7</v>
      </c>
      <c r="M9" s="118"/>
      <c r="T9" s="176">
        <f>VLOOKUP(D$4,Attributes!$B$5:$AW$41,Dropdown!$Q$3,FALSE)</f>
        <v>9</v>
      </c>
      <c r="U9" s="177">
        <f>VLOOKUP(F$4,Attributes!$B$5:$AW$41,Dropdown!$Q$3,FALSE)</f>
        <v>11.333333333333334</v>
      </c>
      <c r="V9" s="178">
        <f>VLOOKUP(H$4,Attributes!$B$5:$AW$41,Dropdown!$Q$3,FALSE)</f>
        <v>11</v>
      </c>
      <c r="W9" s="167">
        <f>VLOOKUP(J$4,Attributes!$B$5:$AW$41,Dropdown!$Q$3,FALSE)</f>
        <v>13.333333333333334</v>
      </c>
      <c r="X9" s="144">
        <f>VLOOKUP(L$4,Attributes!$B$5:$AW$41,Dropdown!$Q$3,FALSE)</f>
        <v>10</v>
      </c>
      <c r="Y9" s="150">
        <f>(T9+U9+V9+W9+X9)/5</f>
        <v>10.933333333333334</v>
      </c>
      <c r="Z9" s="138">
        <f>VLOOKUP(D$4,Attributes!$B$5:$BW$41,Dropdown!$X$3,FALSE)</f>
        <v>17</v>
      </c>
      <c r="AA9" s="139"/>
      <c r="AB9" s="139">
        <f>VLOOKUP(H$4,Attributes!$B$5:$BW$41,Dropdown!$X$3,FALSE)</f>
        <v>16</v>
      </c>
      <c r="AC9" s="139"/>
      <c r="AD9" s="144"/>
      <c r="AE9" s="150">
        <f>(Z9+AA9+AB9+AC9+AD9)/2</f>
        <v>16.5</v>
      </c>
      <c r="AF9" t="s">
        <v>170</v>
      </c>
    </row>
    <row r="10" spans="1:41" ht="15.75" thickBot="1">
      <c r="A10" s="9" t="s">
        <v>12</v>
      </c>
      <c r="B10" s="7">
        <f>MATCH(A10,Attributes!$D$4:$AW$4,0)+2</f>
        <v>13</v>
      </c>
      <c r="C10" s="79" t="s">
        <v>122</v>
      </c>
      <c r="D10" s="97">
        <f>VLOOKUP(D$4,Attributes!$B$5:$AW$41,$B10,FALSE)</f>
        <v>14</v>
      </c>
      <c r="E10" s="123"/>
      <c r="F10" s="123">
        <f>VLOOKUP(F$4,Attributes!$B$5:$AW$41,$B10,FALSE)</f>
        <v>14</v>
      </c>
      <c r="G10" s="123"/>
      <c r="H10" s="123">
        <f>VLOOKUP(H$4,Attributes!$B$5:$AW$41,$B10,FALSE)</f>
        <v>14</v>
      </c>
      <c r="I10" s="123"/>
      <c r="J10" s="123">
        <f>VLOOKUP(J$4,Attributes!$B$5:$AW$41,$B10,FALSE)</f>
        <v>14</v>
      </c>
      <c r="K10" s="123"/>
      <c r="L10" s="123">
        <f>VLOOKUP(L$4,Attributes!$B$5:$AW$41,$B10,FALSE)</f>
        <v>19</v>
      </c>
      <c r="M10" s="118"/>
      <c r="T10" s="172" t="s">
        <v>146</v>
      </c>
      <c r="U10" s="173"/>
      <c r="V10" s="173"/>
      <c r="W10" s="141"/>
      <c r="X10" s="141"/>
      <c r="Y10" s="148"/>
      <c r="Z10" s="152"/>
      <c r="AA10" s="152"/>
      <c r="AB10" s="152"/>
      <c r="AC10" s="152"/>
      <c r="AD10" s="152"/>
      <c r="AE10" s="152"/>
      <c r="AF10" t="s">
        <v>171</v>
      </c>
    </row>
    <row r="11" spans="1:41" ht="15.75" customHeight="1" thickBot="1">
      <c r="A11" s="9" t="s">
        <v>13</v>
      </c>
      <c r="B11" s="7">
        <f>MATCH(A11,Attributes!$D$4:$AW$4,0)+2</f>
        <v>14</v>
      </c>
      <c r="C11" s="79" t="s">
        <v>123</v>
      </c>
      <c r="D11" s="97">
        <f>VLOOKUP(D$4,Attributes!$B$5:$AW$41,$B11,FALSE)</f>
        <v>14</v>
      </c>
      <c r="E11" s="123"/>
      <c r="F11" s="123">
        <f>VLOOKUP(F$4,Attributes!$B$5:$AW$41,$B11,FALSE)</f>
        <v>16</v>
      </c>
      <c r="G11" s="123"/>
      <c r="H11" s="123">
        <f>VLOOKUP(H$4,Attributes!$B$5:$AW$41,$B11,FALSE)</f>
        <v>16</v>
      </c>
      <c r="I11" s="123"/>
      <c r="J11" s="123">
        <f>VLOOKUP(J$4,Attributes!$B$5:$AW$41,$B11,FALSE)</f>
        <v>16</v>
      </c>
      <c r="K11" s="123"/>
      <c r="L11" s="123">
        <f>VLOOKUP(L$4,Attributes!$B$5:$AW$41,$B11,FALSE)</f>
        <v>18</v>
      </c>
      <c r="M11" s="118"/>
      <c r="T11" s="176">
        <f>VLOOKUP(D4,Attributes!$B$5:$AW$41,Dropdown!$AA$3,FALSE)</f>
        <v>12.571428571428571</v>
      </c>
      <c r="U11" s="177">
        <f>VLOOKUP(F4,Attributes!$B$5:$AW$41,Dropdown!$AA$3,FALSE)</f>
        <v>14</v>
      </c>
      <c r="V11" s="178">
        <f>VLOOKUP(H4,Attributes!$B$5:$AW$41,Dropdown!$AA$3,FALSE)</f>
        <v>14.142857142857142</v>
      </c>
      <c r="W11" s="167">
        <f>VLOOKUP(J4,Attributes!$B$5:$AW$41,Dropdown!$AA$3,FALSE)</f>
        <v>16</v>
      </c>
      <c r="X11" s="144">
        <f>VLOOKUP(L4,Attributes!$B$5:$AW$41,Dropdown!$AA$3,FALSE)</f>
        <v>15.142857142857142</v>
      </c>
      <c r="Y11" s="150">
        <f>(T11+U11+V11+W11+X11)/5</f>
        <v>14.37142857142857</v>
      </c>
      <c r="Z11" s="152"/>
      <c r="AA11" s="152"/>
      <c r="AB11" s="152"/>
      <c r="AC11" s="152"/>
      <c r="AD11" s="152"/>
      <c r="AE11" s="152"/>
      <c r="AF11" s="159" t="s">
        <v>172</v>
      </c>
      <c r="AG11" s="159"/>
      <c r="AH11" s="159"/>
      <c r="AI11" s="159"/>
      <c r="AJ11" s="159"/>
      <c r="AK11" s="159"/>
      <c r="AL11" s="159"/>
      <c r="AM11" s="159"/>
      <c r="AN11" s="159"/>
      <c r="AO11" s="159"/>
    </row>
    <row r="12" spans="1:41" ht="15.75" thickBot="1">
      <c r="A12" s="9" t="s">
        <v>14</v>
      </c>
      <c r="B12" s="7">
        <f>MATCH(A12,Attributes!$D$4:$AW$4,0)+2</f>
        <v>15</v>
      </c>
      <c r="C12" s="79" t="s">
        <v>124</v>
      </c>
      <c r="D12" s="97">
        <f>VLOOKUP(D$4,Attributes!$B$5:$AW$41,$B12,FALSE)</f>
        <v>16</v>
      </c>
      <c r="E12" s="123"/>
      <c r="F12" s="123">
        <f>VLOOKUP(F$4,Attributes!$B$5:$AW$41,$B12,FALSE)</f>
        <v>12</v>
      </c>
      <c r="G12" s="123"/>
      <c r="H12" s="123">
        <f>VLOOKUP(H$4,Attributes!$B$5:$AW$41,$B12,FALSE)</f>
        <v>13</v>
      </c>
      <c r="I12" s="123"/>
      <c r="J12" s="123">
        <f>VLOOKUP(J$4,Attributes!$B$5:$AW$41,$B12,FALSE)</f>
        <v>15</v>
      </c>
      <c r="K12" s="123"/>
      <c r="L12" s="123">
        <f>VLOOKUP(L$4,Attributes!$B$5:$AW$41,$B12,FALSE)</f>
        <v>16</v>
      </c>
      <c r="M12" s="118"/>
      <c r="T12" s="172" t="s">
        <v>148</v>
      </c>
      <c r="U12" s="173"/>
      <c r="V12" s="173"/>
      <c r="W12" s="141"/>
      <c r="X12" s="141"/>
      <c r="Y12" s="148"/>
      <c r="Z12" s="152"/>
      <c r="AA12" s="152"/>
      <c r="AB12" s="152"/>
      <c r="AC12" s="152"/>
      <c r="AD12" s="152"/>
      <c r="AE12" s="152"/>
      <c r="AF12" s="159"/>
      <c r="AG12" s="159"/>
      <c r="AH12" s="159"/>
      <c r="AI12" s="159"/>
      <c r="AJ12" s="159"/>
      <c r="AK12" s="159"/>
      <c r="AL12" s="159"/>
      <c r="AM12" s="159"/>
      <c r="AN12" s="159"/>
      <c r="AO12" s="159"/>
    </row>
    <row r="13" spans="1:41" ht="15.75" thickBot="1">
      <c r="A13" s="9" t="s">
        <v>15</v>
      </c>
      <c r="B13" s="7">
        <f>MATCH(A13,Attributes!$D$4:$AW$4,0)+2</f>
        <v>16</v>
      </c>
      <c r="C13" s="79" t="s">
        <v>125</v>
      </c>
      <c r="D13" s="97">
        <f>VLOOKUP(D$4,Attributes!$B$5:$AW$41,$B13,FALSE)</f>
        <v>10</v>
      </c>
      <c r="E13" s="123"/>
      <c r="F13" s="123">
        <f>VLOOKUP(F$4,Attributes!$B$5:$AW$41,$B13,FALSE)</f>
        <v>12</v>
      </c>
      <c r="G13" s="123"/>
      <c r="H13" s="123">
        <f>VLOOKUP(H$4,Attributes!$B$5:$AW$41,$B13,FALSE)</f>
        <v>9</v>
      </c>
      <c r="I13" s="123"/>
      <c r="J13" s="123">
        <f>VLOOKUP(J$4,Attributes!$B$5:$AW$41,$B13,FALSE)</f>
        <v>18</v>
      </c>
      <c r="K13" s="123"/>
      <c r="L13" s="123">
        <f>VLOOKUP(L$4,Attributes!$B$5:$AW$41,$B13,FALSE)</f>
        <v>14</v>
      </c>
      <c r="M13" s="118"/>
      <c r="T13" s="176">
        <f>VLOOKUP(D4,Attributes!$B$5:$AW$41,Dropdown!$R$3,FALSE)</f>
        <v>13.666666666666666</v>
      </c>
      <c r="U13" s="177">
        <f>VLOOKUP(F4,Attributes!$B$5:$AW$41,Dropdown!$R$3,FALSE)</f>
        <v>13.333333333333334</v>
      </c>
      <c r="V13" s="178">
        <f>VLOOKUP(H4,Attributes!$B$5:$AW$41,Dropdown!$R$3,FALSE)</f>
        <v>13.5</v>
      </c>
      <c r="W13" s="167">
        <f>VLOOKUP(J4,Attributes!$B$5:$AW$41,Dropdown!$R$3,FALSE)</f>
        <v>16.166666666666668</v>
      </c>
      <c r="X13" s="144">
        <f>VLOOKUP(L4,Attributes!$B$5:$AW$41,Dropdown!$R$3,FALSE)</f>
        <v>16.166666666666668</v>
      </c>
      <c r="Y13" s="150">
        <f>(T13+U13+V13+W13+X13)/5</f>
        <v>14.566666666666668</v>
      </c>
      <c r="Z13" s="152"/>
      <c r="AA13" s="152"/>
      <c r="AB13" s="152"/>
      <c r="AC13" s="152"/>
      <c r="AD13" s="152"/>
      <c r="AE13" s="152"/>
      <c r="AF13" s="159"/>
      <c r="AG13" s="159"/>
      <c r="AH13" s="159"/>
      <c r="AI13" s="159"/>
      <c r="AJ13" s="159"/>
      <c r="AK13" s="159"/>
      <c r="AL13" s="159"/>
      <c r="AM13" s="159"/>
      <c r="AN13" s="159"/>
      <c r="AO13" s="159"/>
    </row>
    <row r="14" spans="1:41" ht="15.75" customHeight="1" thickBot="1">
      <c r="A14" s="9" t="s">
        <v>16</v>
      </c>
      <c r="B14" s="7">
        <f>MATCH(A14,Attributes!$D$4:$AW$4,0)+2</f>
        <v>17</v>
      </c>
      <c r="C14" s="79" t="s">
        <v>126</v>
      </c>
      <c r="D14" s="97">
        <f>VLOOKUP(D$4,Attributes!$B$5:$AW$41,$B14,FALSE)</f>
        <v>15</v>
      </c>
      <c r="E14" s="123"/>
      <c r="F14" s="123">
        <f>VLOOKUP(F$4,Attributes!$B$5:$AW$41,$B14,FALSE)</f>
        <v>13</v>
      </c>
      <c r="G14" s="123"/>
      <c r="H14" s="123">
        <f>VLOOKUP(H$4,Attributes!$B$5:$AW$41,$B14,FALSE)</f>
        <v>11</v>
      </c>
      <c r="I14" s="123"/>
      <c r="J14" s="123">
        <f>VLOOKUP(J$4,Attributes!$B$5:$AW$41,$B14,FALSE)</f>
        <v>14</v>
      </c>
      <c r="K14" s="123"/>
      <c r="L14" s="123">
        <f>VLOOKUP(L$4,Attributes!$B$5:$AW$41,$B14,FALSE)</f>
        <v>16</v>
      </c>
      <c r="M14" s="118"/>
      <c r="T14" s="172" t="s">
        <v>154</v>
      </c>
      <c r="U14" s="173"/>
      <c r="V14" s="173"/>
      <c r="W14" s="141"/>
      <c r="X14" s="141"/>
      <c r="Y14" s="148"/>
      <c r="Z14" s="152"/>
      <c r="AA14" s="152"/>
      <c r="AB14" s="152"/>
      <c r="AC14" s="152"/>
      <c r="AD14" s="152"/>
      <c r="AE14" s="152"/>
      <c r="AF14" s="159" t="s">
        <v>173</v>
      </c>
      <c r="AG14" s="159"/>
      <c r="AH14" s="159"/>
      <c r="AI14" s="159"/>
      <c r="AJ14" s="159"/>
      <c r="AK14" s="159"/>
      <c r="AL14" s="159"/>
      <c r="AM14" s="159"/>
      <c r="AN14" s="159"/>
      <c r="AO14" s="159"/>
    </row>
    <row r="15" spans="1:41" ht="15.75" thickBot="1">
      <c r="A15" s="9" t="s">
        <v>17</v>
      </c>
      <c r="B15" s="7">
        <f>MATCH(A15,Attributes!$D$4:$AW$4,0)+2</f>
        <v>18</v>
      </c>
      <c r="C15" s="79" t="s">
        <v>127</v>
      </c>
      <c r="D15" s="97">
        <f>VLOOKUP(D$4,Attributes!$B$5:$AW$41,$B15,FALSE)</f>
        <v>16</v>
      </c>
      <c r="E15" s="123"/>
      <c r="F15" s="123">
        <f>VLOOKUP(F$4,Attributes!$B$5:$AW$41,$B15,FALSE)</f>
        <v>15</v>
      </c>
      <c r="G15" s="123"/>
      <c r="H15" s="123">
        <f>VLOOKUP(H$4,Attributes!$B$5:$AW$41,$B15,FALSE)</f>
        <v>15</v>
      </c>
      <c r="I15" s="123"/>
      <c r="J15" s="123">
        <f>VLOOKUP(J$4,Attributes!$B$5:$AW$41,$B15,FALSE)</f>
        <v>16</v>
      </c>
      <c r="K15" s="123"/>
      <c r="L15" s="123">
        <f>VLOOKUP(L$4,Attributes!$B$5:$AW$41,$B15,FALSE)</f>
        <v>18</v>
      </c>
      <c r="M15" s="118"/>
      <c r="T15" s="176">
        <f>VLOOKUP(D$4,Attributes!$B$5:$BW$41,Dropdown!$AD$3,FALSE)</f>
        <v>12.8</v>
      </c>
      <c r="U15" s="177">
        <f>VLOOKUP(F$4,Attributes!$B$5:$BW$41,Dropdown!$AD$3,FALSE)</f>
        <v>12.8</v>
      </c>
      <c r="V15" s="178">
        <f>VLOOKUP(H$4,Attributes!$B$5:$BW$41,Dropdown!$AD$3,FALSE)</f>
        <v>12.2</v>
      </c>
      <c r="W15" s="167">
        <f>VLOOKUP(J$4,Attributes!$B$5:$BW$41,Dropdown!$AD$3,FALSE)</f>
        <v>16.600000000000001</v>
      </c>
      <c r="X15" s="144">
        <f>VLOOKUP(L$4,Attributes!$B$5:$BW$41,Dropdown!$AD$3,FALSE)</f>
        <v>15</v>
      </c>
      <c r="Y15" s="150">
        <f>(T15+U15+V15+W15+X15)/5</f>
        <v>13.88</v>
      </c>
      <c r="Z15" s="152"/>
      <c r="AA15" s="152"/>
      <c r="AB15" s="152"/>
      <c r="AC15" s="152"/>
      <c r="AD15" s="152"/>
      <c r="AE15" s="152"/>
      <c r="AF15" s="159"/>
      <c r="AG15" s="159"/>
      <c r="AH15" s="159"/>
      <c r="AI15" s="159"/>
      <c r="AJ15" s="159"/>
      <c r="AK15" s="159"/>
      <c r="AL15" s="159"/>
      <c r="AM15" s="159"/>
      <c r="AN15" s="159"/>
      <c r="AO15" s="159"/>
    </row>
    <row r="16" spans="1:41" ht="15.75" thickBot="1">
      <c r="A16" s="9" t="s">
        <v>18</v>
      </c>
      <c r="B16" s="7">
        <f>MATCH(A16,Attributes!$D$4:$AW$4,0)+2</f>
        <v>19</v>
      </c>
      <c r="C16" s="60" t="s">
        <v>128</v>
      </c>
      <c r="D16" s="124">
        <f>VLOOKUP(D$4,Attributes!$B$5:$AW$41,$B16,FALSE)</f>
        <v>18</v>
      </c>
      <c r="E16" s="125"/>
      <c r="F16" s="125">
        <f>VLOOKUP(F$4,Attributes!$B$5:$AW$41,$B16,FALSE)</f>
        <v>13</v>
      </c>
      <c r="G16" s="125"/>
      <c r="H16" s="125">
        <f>VLOOKUP(H$4,Attributes!$B$5:$AW$41,$B16,FALSE)</f>
        <v>15</v>
      </c>
      <c r="I16" s="125"/>
      <c r="J16" s="125">
        <f>VLOOKUP(J$4,Attributes!$B$5:$AW$41,$B16,FALSE)</f>
        <v>12</v>
      </c>
      <c r="K16" s="125"/>
      <c r="L16" s="125">
        <f>VLOOKUP(L$4,Attributes!$B$5:$AW$41,$B16,FALSE)</f>
        <v>13</v>
      </c>
      <c r="M16" s="126"/>
      <c r="T16" s="172" t="s">
        <v>121</v>
      </c>
      <c r="U16" s="173"/>
      <c r="V16" s="173"/>
      <c r="W16" s="141"/>
      <c r="X16" s="141"/>
      <c r="Y16" s="148"/>
      <c r="Z16" s="152"/>
      <c r="AA16" s="152"/>
      <c r="AB16" s="152"/>
      <c r="AC16" s="152"/>
      <c r="AD16" s="152"/>
      <c r="AE16" s="152"/>
      <c r="AF16" s="161" t="s">
        <v>174</v>
      </c>
      <c r="AG16" s="158"/>
      <c r="AH16" s="158"/>
      <c r="AI16" s="158"/>
      <c r="AJ16" s="158"/>
      <c r="AK16" s="158"/>
      <c r="AL16" s="158"/>
      <c r="AM16" s="158"/>
      <c r="AN16" s="158"/>
      <c r="AO16" s="158"/>
    </row>
    <row r="17" spans="1:32" ht="15.75" thickBot="1">
      <c r="A17" s="8" t="s">
        <v>20</v>
      </c>
      <c r="B17" s="7">
        <f>MATCH(A17,Attributes!$D$4:$AW$4,0)+2</f>
        <v>20</v>
      </c>
      <c r="C17" s="121" t="s">
        <v>129</v>
      </c>
      <c r="D17" s="94">
        <f>VLOOKUP(D$4,Attributes!$B$5:$AW$41,$B17,FALSE)</f>
        <v>6</v>
      </c>
      <c r="E17" s="95"/>
      <c r="F17" s="95">
        <f>VLOOKUP(F$4,Attributes!$B$5:$AW$41,$B17,FALSE)</f>
        <v>6</v>
      </c>
      <c r="G17" s="95"/>
      <c r="H17" s="95">
        <f>VLOOKUP(H$4,Attributes!$B$5:$AW$41,$B17,FALSE)</f>
        <v>9</v>
      </c>
      <c r="I17" s="95"/>
      <c r="J17" s="95">
        <f>VLOOKUP(J$4,Attributes!$B$5:$AW$41,$B17,FALSE)</f>
        <v>8</v>
      </c>
      <c r="K17" s="95"/>
      <c r="L17" s="95">
        <f>VLOOKUP(L$4,Attributes!$B$5:$AW$41,$B17,FALSE)</f>
        <v>9</v>
      </c>
      <c r="M17" s="96"/>
      <c r="T17" s="176">
        <f>VLOOKUP(D$4,Attributes!$B$5:$BW$41,Dropdown!$AE$3,FALSE)</f>
        <v>10</v>
      </c>
      <c r="U17" s="177">
        <f>VLOOKUP(F$4,Attributes!$B$5:$BW$41,Dropdown!$AE$3,FALSE)</f>
        <v>13.666666666666666</v>
      </c>
      <c r="V17" s="178">
        <f>VLOOKUP(H$4,Attributes!$B$5:$BW$41,Dropdown!$AE$3,FALSE)</f>
        <v>12.666666666666666</v>
      </c>
      <c r="W17" s="167">
        <f>VLOOKUP(J$4,Attributes!$B$5:$BW$41,Dropdown!$AE$3,FALSE)</f>
        <v>16.666666666666668</v>
      </c>
      <c r="X17" s="144">
        <f>VLOOKUP(L$4,Attributes!$B$5:$BW$41,Dropdown!$AE$3,FALSE)</f>
        <v>12</v>
      </c>
      <c r="Y17" s="150">
        <f>(T17+U17+V17+W17+X17)/5</f>
        <v>13</v>
      </c>
      <c r="Z17" s="152"/>
      <c r="AA17" s="152"/>
      <c r="AB17" s="152"/>
      <c r="AC17" s="152"/>
      <c r="AD17" s="152"/>
      <c r="AE17" s="152"/>
      <c r="AF17" t="s">
        <v>175</v>
      </c>
    </row>
    <row r="18" spans="1:32" ht="15.75" thickBot="1">
      <c r="A18" s="9" t="s">
        <v>21</v>
      </c>
      <c r="B18" s="7">
        <f>MATCH(A18,Attributes!$D$4:$AW$4,0)+2</f>
        <v>21</v>
      </c>
      <c r="C18" s="79" t="s">
        <v>130</v>
      </c>
      <c r="D18" s="97">
        <f>VLOOKUP(D$4,Attributes!$B$5:$AW$41,$B18,FALSE)</f>
        <v>13</v>
      </c>
      <c r="E18" s="123"/>
      <c r="F18" s="123">
        <f>VLOOKUP(F$4,Attributes!$B$5:$AW$41,$B18,FALSE)</f>
        <v>13</v>
      </c>
      <c r="G18" s="123"/>
      <c r="H18" s="123">
        <f>VLOOKUP(H$4,Attributes!$B$5:$AW$41,$B18,FALSE)</f>
        <v>13</v>
      </c>
      <c r="I18" s="123"/>
      <c r="J18" s="123">
        <f>VLOOKUP(J$4,Attributes!$B$5:$AW$41,$B18,FALSE)</f>
        <v>15</v>
      </c>
      <c r="K18" s="123"/>
      <c r="L18" s="123">
        <f>VLOOKUP(L$4,Attributes!$B$5:$AW$41,$B18,FALSE)</f>
        <v>14</v>
      </c>
      <c r="M18" s="118"/>
      <c r="T18" s="172" t="s">
        <v>155</v>
      </c>
      <c r="U18" s="173"/>
      <c r="V18" s="173"/>
      <c r="W18" s="141"/>
      <c r="X18" s="141"/>
      <c r="Y18" s="148"/>
      <c r="Z18" s="152"/>
      <c r="AA18" s="152"/>
      <c r="AB18" s="152"/>
      <c r="AC18" s="152"/>
      <c r="AD18" s="152"/>
      <c r="AE18" s="152"/>
    </row>
    <row r="19" spans="1:32" ht="15.75" thickBot="1">
      <c r="A19" s="9" t="s">
        <v>22</v>
      </c>
      <c r="B19" s="7">
        <f>MATCH(A19,Attributes!$D$4:$AW$4,0)+2</f>
        <v>22</v>
      </c>
      <c r="C19" s="79" t="s">
        <v>131</v>
      </c>
      <c r="D19" s="97">
        <f>VLOOKUP(D$4,Attributes!$B$5:$AW$41,$B19,FALSE)</f>
        <v>12</v>
      </c>
      <c r="E19" s="123"/>
      <c r="F19" s="123">
        <f>VLOOKUP(F$4,Attributes!$B$5:$AW$41,$B19,FALSE)</f>
        <v>11</v>
      </c>
      <c r="G19" s="123"/>
      <c r="H19" s="123">
        <f>VLOOKUP(H$4,Attributes!$B$5:$AW$41,$B19,FALSE)</f>
        <v>14</v>
      </c>
      <c r="I19" s="123"/>
      <c r="J19" s="123">
        <f>VLOOKUP(J$4,Attributes!$B$5:$AW$41,$B19,FALSE)</f>
        <v>14</v>
      </c>
      <c r="K19" s="123"/>
      <c r="L19" s="123">
        <f>VLOOKUP(L$4,Attributes!$B$5:$AW$41,$B19,FALSE)</f>
        <v>13</v>
      </c>
      <c r="M19" s="118"/>
      <c r="T19" s="176">
        <f>VLOOKUP(D$4,Attributes!$B$5:$BW$41,Dropdown!$S$3,FALSE)</f>
        <v>15.428571428571429</v>
      </c>
      <c r="U19" s="177">
        <f>VLOOKUP(F$4,Attributes!$B$5:$BW$41,Dropdown!$S$3,FALSE)</f>
        <v>14.571428571428571</v>
      </c>
      <c r="V19" s="178">
        <f>VLOOKUP(H$4,Attributes!$B$5:$BW$41,Dropdown!$S$3,FALSE)</f>
        <v>14.714285714285714</v>
      </c>
      <c r="W19" s="167">
        <f>VLOOKUP(J$4,Attributes!$B$5:$BW$41,Dropdown!$S$3,FALSE)</f>
        <v>15.142857142857142</v>
      </c>
      <c r="X19" s="144">
        <f>VLOOKUP(L$4,Attributes!$B$5:$BW$41,Dropdown!$S$3,FALSE)</f>
        <v>17.428571428571427</v>
      </c>
      <c r="Y19" s="150">
        <f>(T19+U19+V19+W19+X19)/5</f>
        <v>15.457142857142859</v>
      </c>
      <c r="Z19" s="152"/>
      <c r="AA19" s="152"/>
      <c r="AB19" s="152"/>
      <c r="AC19" s="152"/>
      <c r="AD19" s="152"/>
      <c r="AE19" s="152"/>
    </row>
    <row r="20" spans="1:32" ht="15.75" thickBot="1">
      <c r="A20" s="9" t="s">
        <v>23</v>
      </c>
      <c r="B20" s="7">
        <f>MATCH(A20,Attributes!$D$4:$AW$4,0)+2</f>
        <v>23</v>
      </c>
      <c r="C20" s="79" t="s">
        <v>132</v>
      </c>
      <c r="D20" s="97">
        <f>VLOOKUP(D$4,Attributes!$B$5:$AW$41,$B20,FALSE)</f>
        <v>15</v>
      </c>
      <c r="E20" s="123"/>
      <c r="F20" s="123">
        <f>VLOOKUP(F$4,Attributes!$B$5:$AW$41,$B20,FALSE)</f>
        <v>14</v>
      </c>
      <c r="G20" s="123"/>
      <c r="H20" s="123">
        <f>VLOOKUP(H$4,Attributes!$B$5:$AW$41,$B20,FALSE)</f>
        <v>15</v>
      </c>
      <c r="I20" s="123"/>
      <c r="J20" s="123">
        <f>VLOOKUP(J$4,Attributes!$B$5:$AW$41,$B20,FALSE)</f>
        <v>11</v>
      </c>
      <c r="K20" s="123"/>
      <c r="L20" s="123">
        <f>VLOOKUP(L$4,Attributes!$B$5:$AW$41,$B20,FALSE)</f>
        <v>18</v>
      </c>
      <c r="M20" s="118"/>
      <c r="T20" s="172" t="s">
        <v>123</v>
      </c>
      <c r="U20" s="173"/>
      <c r="V20" s="173"/>
      <c r="W20" s="141"/>
      <c r="X20" s="141"/>
      <c r="Y20" s="148"/>
      <c r="Z20" s="152"/>
      <c r="AA20" s="152"/>
      <c r="AB20" s="152"/>
      <c r="AC20" s="152"/>
      <c r="AD20" s="152"/>
      <c r="AE20" s="152"/>
    </row>
    <row r="21" spans="1:32" ht="15.75" thickBot="1">
      <c r="A21" s="9" t="s">
        <v>24</v>
      </c>
      <c r="B21" s="7">
        <f>MATCH(A21,Attributes!$D$4:$AW$4,0)+2</f>
        <v>24</v>
      </c>
      <c r="C21" s="79" t="s">
        <v>133</v>
      </c>
      <c r="D21" s="97">
        <f>VLOOKUP(D$4,Attributes!$B$5:$AW$41,$B21,FALSE)</f>
        <v>15</v>
      </c>
      <c r="E21" s="123"/>
      <c r="F21" s="123">
        <f>VLOOKUP(F$4,Attributes!$B$5:$AW$41,$B21,FALSE)</f>
        <v>14</v>
      </c>
      <c r="G21" s="123"/>
      <c r="H21" s="123">
        <f>VLOOKUP(H$4,Attributes!$B$5:$AW$41,$B21,FALSE)</f>
        <v>15</v>
      </c>
      <c r="I21" s="123"/>
      <c r="J21" s="123">
        <f>VLOOKUP(J$4,Attributes!$B$5:$AW$41,$B21,FALSE)</f>
        <v>14</v>
      </c>
      <c r="K21" s="123"/>
      <c r="L21" s="123">
        <f>VLOOKUP(L$4,Attributes!$B$5:$AW$41,$B21,FALSE)</f>
        <v>16</v>
      </c>
      <c r="M21" s="118"/>
      <c r="T21" s="176">
        <f>VLOOKUP(D$4,Attributes!$B$5:$BW$41,Dropdown!$T$3,FALSE)</f>
        <v>14</v>
      </c>
      <c r="U21" s="177">
        <f>VLOOKUP(F$4,Attributes!$B$5:$BW$41,Dropdown!$T$3,FALSE)</f>
        <v>14.333333333333334</v>
      </c>
      <c r="V21" s="178">
        <f>VLOOKUP(H$4,Attributes!$B$5:$BW$41,Dropdown!$T$3,FALSE)</f>
        <v>14.666666666666666</v>
      </c>
      <c r="W21" s="167">
        <f>VLOOKUP(J$4,Attributes!$B$5:$BW$41,Dropdown!$T$3,FALSE)</f>
        <v>14</v>
      </c>
      <c r="X21" s="144">
        <f>VLOOKUP(L$4,Attributes!$B$5:$BW$41,Dropdown!$T$3,FALSE)</f>
        <v>16.666666666666668</v>
      </c>
      <c r="Y21" s="150">
        <f>(T21+U21+V21+W21+X21)/5</f>
        <v>14.733333333333334</v>
      </c>
      <c r="Z21" s="152"/>
      <c r="AA21" s="152"/>
      <c r="AB21" s="152"/>
      <c r="AC21" s="152"/>
      <c r="AD21" s="152"/>
      <c r="AE21" s="152"/>
    </row>
    <row r="22" spans="1:32" ht="15.75" thickBot="1">
      <c r="A22" s="9" t="s">
        <v>25</v>
      </c>
      <c r="B22" s="7">
        <f>MATCH(A22,Attributes!$D$4:$AW$4,0)+2</f>
        <v>25</v>
      </c>
      <c r="C22" s="79" t="s">
        <v>134</v>
      </c>
      <c r="D22" s="97">
        <f>VLOOKUP(D$4,Attributes!$B$5:$AW$41,$B22,FALSE)</f>
        <v>15</v>
      </c>
      <c r="E22" s="123"/>
      <c r="F22" s="123">
        <f>VLOOKUP(F$4,Attributes!$B$5:$AW$41,$B22,FALSE)</f>
        <v>11</v>
      </c>
      <c r="G22" s="123"/>
      <c r="H22" s="123">
        <f>VLOOKUP(H$4,Attributes!$B$5:$AW$41,$B22,FALSE)</f>
        <v>14</v>
      </c>
      <c r="I22" s="123"/>
      <c r="J22" s="123">
        <f>VLOOKUP(J$4,Attributes!$B$5:$AW$41,$B22,FALSE)</f>
        <v>7</v>
      </c>
      <c r="K22" s="123"/>
      <c r="L22" s="123">
        <f>VLOOKUP(L$4,Attributes!$B$5:$AW$41,$B22,FALSE)</f>
        <v>16</v>
      </c>
      <c r="M22" s="118"/>
      <c r="T22" s="172" t="s">
        <v>156</v>
      </c>
      <c r="U22" s="173"/>
      <c r="V22" s="173"/>
      <c r="W22" s="141"/>
      <c r="X22" s="141"/>
      <c r="Y22" s="148"/>
      <c r="Z22" s="152"/>
      <c r="AA22" s="152"/>
      <c r="AB22" s="152"/>
      <c r="AC22" s="152"/>
      <c r="AD22" s="152"/>
      <c r="AE22" s="152"/>
    </row>
    <row r="23" spans="1:32" ht="15.75" thickBot="1">
      <c r="A23" s="9" t="s">
        <v>26</v>
      </c>
      <c r="B23" s="7">
        <f>MATCH(A23,Attributes!$D$4:$AW$4,0)+2</f>
        <v>26</v>
      </c>
      <c r="C23" s="79" t="s">
        <v>135</v>
      </c>
      <c r="D23" s="97">
        <f>VLOOKUP(D$4,Attributes!$B$5:$AW$41,$B23,FALSE)</f>
        <v>15</v>
      </c>
      <c r="E23" s="123"/>
      <c r="F23" s="123">
        <f>VLOOKUP(F$4,Attributes!$B$5:$AW$41,$B23,FALSE)</f>
        <v>15</v>
      </c>
      <c r="G23" s="123"/>
      <c r="H23" s="123">
        <f>VLOOKUP(H$4,Attributes!$B$5:$AW$41,$B23,FALSE)</f>
        <v>11</v>
      </c>
      <c r="I23" s="123"/>
      <c r="J23" s="123">
        <f>VLOOKUP(J$4,Attributes!$B$5:$AW$41,$B23,FALSE)</f>
        <v>17</v>
      </c>
      <c r="K23" s="123"/>
      <c r="L23" s="123">
        <f>VLOOKUP(L$4,Attributes!$B$5:$AW$41,$B23,FALSE)</f>
        <v>17</v>
      </c>
      <c r="M23" s="118"/>
      <c r="T23" s="176">
        <f>VLOOKUP(D$4,Attributes!$B$5:$BW$41,Dropdown!$U$3,FALSE)</f>
        <v>14.666666666666666</v>
      </c>
      <c r="U23" s="177">
        <f>VLOOKUP(F$4,Attributes!$B$5:$BW$41,Dropdown!$U$3,FALSE)</f>
        <v>13.666666666666666</v>
      </c>
      <c r="V23" s="178">
        <f>VLOOKUP(H$4,Attributes!$B$5:$BW$41,Dropdown!$U$3,FALSE)</f>
        <v>14.166666666666666</v>
      </c>
      <c r="W23" s="169">
        <f>VLOOKUP(J$4,Attributes!$B$5:$BW$41,Dropdown!$U$3,FALSE)</f>
        <v>15.166666666666666</v>
      </c>
      <c r="X23" s="146">
        <f>VLOOKUP(L$4,Attributes!$B$5:$BW$41,Dropdown!$U$3,FALSE)</f>
        <v>15.166666666666666</v>
      </c>
      <c r="Y23" s="150">
        <f>(T23+U23+V23+W23+X23)/5</f>
        <v>14.566666666666666</v>
      </c>
      <c r="Z23" s="152"/>
      <c r="AA23" s="152"/>
      <c r="AB23" s="152"/>
      <c r="AC23" s="152"/>
      <c r="AD23" s="152"/>
      <c r="AE23" s="152"/>
    </row>
    <row r="24" spans="1:32">
      <c r="A24" s="9" t="s">
        <v>27</v>
      </c>
      <c r="B24" s="7">
        <f>MATCH(A24,Attributes!$D$4:$AW$4,0)+2</f>
        <v>27</v>
      </c>
      <c r="C24" s="79" t="s">
        <v>136</v>
      </c>
      <c r="D24" s="97">
        <f>VLOOKUP(D$4,Attributes!$B$5:$AW$41,$B24,FALSE)</f>
        <v>14</v>
      </c>
      <c r="E24" s="123"/>
      <c r="F24" s="123">
        <f>VLOOKUP(F$4,Attributes!$B$5:$AW$41,$B24,FALSE)</f>
        <v>14</v>
      </c>
      <c r="G24" s="123"/>
      <c r="H24" s="123">
        <f>VLOOKUP(H$4,Attributes!$B$5:$AW$41,$B24,FALSE)</f>
        <v>15</v>
      </c>
      <c r="I24" s="123"/>
      <c r="J24" s="123">
        <f>VLOOKUP(J$4,Attributes!$B$5:$AW$41,$B24,FALSE)</f>
        <v>16</v>
      </c>
      <c r="K24" s="123"/>
      <c r="L24" s="123">
        <f>VLOOKUP(L$4,Attributes!$B$5:$AW$41,$B24,FALSE)</f>
        <v>16</v>
      </c>
      <c r="M24" s="118"/>
    </row>
    <row r="25" spans="1:32" ht="15.75" thickBot="1">
      <c r="A25" s="9" t="s">
        <v>28</v>
      </c>
      <c r="B25" s="7">
        <f>MATCH(A25,Attributes!$D$4:$AW$4,0)+2</f>
        <v>28</v>
      </c>
      <c r="C25" s="60" t="s">
        <v>137</v>
      </c>
      <c r="D25" s="124">
        <f>VLOOKUP(D$4,Attributes!$B$5:$AW$41,$B25,FALSE)</f>
        <v>13</v>
      </c>
      <c r="E25" s="125"/>
      <c r="F25" s="125">
        <f>VLOOKUP(F$4,Attributes!$B$5:$AW$41,$B25,FALSE)</f>
        <v>16</v>
      </c>
      <c r="G25" s="125"/>
      <c r="H25" s="125">
        <f>VLOOKUP(H$4,Attributes!$B$5:$AW$41,$B25,FALSE)</f>
        <v>17</v>
      </c>
      <c r="I25" s="125"/>
      <c r="J25" s="125">
        <f>VLOOKUP(J$4,Attributes!$B$5:$AW$41,$B25,FALSE)</f>
        <v>15</v>
      </c>
      <c r="K25" s="125"/>
      <c r="L25" s="125">
        <f>VLOOKUP(L$4,Attributes!$B$5:$AW$41,$B25,FALSE)</f>
        <v>16</v>
      </c>
      <c r="M25" s="126"/>
    </row>
    <row r="26" spans="1:32">
      <c r="A26" s="8" t="s">
        <v>30</v>
      </c>
      <c r="B26" s="7">
        <f>MATCH(A26,Attributes!$D$4:$AW$4,0)+2</f>
        <v>29</v>
      </c>
      <c r="C26" s="121" t="s">
        <v>138</v>
      </c>
      <c r="D26" s="94">
        <f>VLOOKUP(D$4,Attributes!$B$5:$AW$41,$B26,FALSE)</f>
        <v>17</v>
      </c>
      <c r="E26" s="95"/>
      <c r="F26" s="95">
        <f>VLOOKUP(F$4,Attributes!$B$5:$AW$41,$B26,FALSE)</f>
        <v>15</v>
      </c>
      <c r="G26" s="95"/>
      <c r="H26" s="95">
        <f>VLOOKUP(H$4,Attributes!$B$5:$AW$41,$B26,FALSE)</f>
        <v>17</v>
      </c>
      <c r="I26" s="95"/>
      <c r="J26" s="95">
        <f>VLOOKUP(J$4,Attributes!$B$5:$AW$41,$B26,FALSE)</f>
        <v>15</v>
      </c>
      <c r="K26" s="95"/>
      <c r="L26" s="95">
        <f>VLOOKUP(L$4,Attributes!$B$5:$AW$41,$B26,FALSE)</f>
        <v>19</v>
      </c>
      <c r="M26" s="96"/>
    </row>
    <row r="27" spans="1:32">
      <c r="A27" s="9" t="s">
        <v>31</v>
      </c>
      <c r="B27" s="7">
        <f>MATCH(A27,Attributes!$D$4:$AW$4,0)+2</f>
        <v>30</v>
      </c>
      <c r="C27" s="79" t="s">
        <v>139</v>
      </c>
      <c r="D27" s="97">
        <f>VLOOKUP(D$4,Attributes!$B$5:$AW$41,$B27,FALSE)</f>
        <v>15</v>
      </c>
      <c r="E27" s="123"/>
      <c r="F27" s="123">
        <f>VLOOKUP(F$4,Attributes!$B$5:$AW$41,$B27,FALSE)</f>
        <v>15</v>
      </c>
      <c r="G27" s="123"/>
      <c r="H27" s="123">
        <f>VLOOKUP(H$4,Attributes!$B$5:$AW$41,$B27,FALSE)</f>
        <v>16</v>
      </c>
      <c r="I27" s="123"/>
      <c r="J27" s="123">
        <f>VLOOKUP(J$4,Attributes!$B$5:$AW$41,$B27,FALSE)</f>
        <v>16</v>
      </c>
      <c r="K27" s="123"/>
      <c r="L27" s="123">
        <f>VLOOKUP(L$4,Attributes!$B$5:$AW$41,$B27,FALSE)</f>
        <v>17</v>
      </c>
      <c r="M27" s="118"/>
    </row>
    <row r="28" spans="1:32">
      <c r="A28" s="9" t="s">
        <v>32</v>
      </c>
      <c r="B28" s="7">
        <f>MATCH(A28,Attributes!$D$4:$AW$4,0)+2</f>
        <v>31</v>
      </c>
      <c r="C28" s="79" t="s">
        <v>140</v>
      </c>
      <c r="D28" s="97">
        <f>VLOOKUP(D$4,Attributes!$B$5:$AW$41,$B28,FALSE)</f>
        <v>18</v>
      </c>
      <c r="E28" s="123"/>
      <c r="F28" s="123">
        <f>VLOOKUP(F$4,Attributes!$B$5:$AW$41,$B28,FALSE)</f>
        <v>10</v>
      </c>
      <c r="G28" s="123"/>
      <c r="H28" s="123">
        <f>VLOOKUP(H$4,Attributes!$B$5:$AW$41,$B28,FALSE)</f>
        <v>14</v>
      </c>
      <c r="I28" s="123"/>
      <c r="J28" s="123">
        <f>VLOOKUP(J$4,Attributes!$B$5:$AW$41,$B28,FALSE)</f>
        <v>17</v>
      </c>
      <c r="K28" s="123"/>
      <c r="L28" s="123">
        <f>VLOOKUP(L$4,Attributes!$B$5:$AW$41,$B28,FALSE)</f>
        <v>14</v>
      </c>
      <c r="M28" s="118"/>
    </row>
    <row r="29" spans="1:32" ht="15.75" thickBot="1">
      <c r="A29" s="9" t="s">
        <v>33</v>
      </c>
      <c r="B29" s="7">
        <f>MATCH(A29,Attributes!$D$4:$AW$4,0)+2</f>
        <v>32</v>
      </c>
      <c r="C29" s="79" t="s">
        <v>141</v>
      </c>
      <c r="D29" s="97">
        <f>VLOOKUP(D$4,Attributes!$B$5:$AW$41,$B29,FALSE)</f>
        <v>17</v>
      </c>
      <c r="E29" s="123"/>
      <c r="F29" s="123">
        <f>VLOOKUP(F$4,Attributes!$B$5:$AW$41,$B29,FALSE)</f>
        <v>15</v>
      </c>
      <c r="G29" s="123"/>
      <c r="H29" s="123">
        <f>VLOOKUP(H$4,Attributes!$B$5:$AW$41,$B29,FALSE)</f>
        <v>15</v>
      </c>
      <c r="I29" s="123"/>
      <c r="J29" s="123">
        <f>VLOOKUP(J$4,Attributes!$B$5:$AW$41,$B29,FALSE)</f>
        <v>16</v>
      </c>
      <c r="K29" s="123"/>
      <c r="L29" s="123">
        <f>VLOOKUP(L$4,Attributes!$B$5:$AW$41,$B29,FALSE)</f>
        <v>19</v>
      </c>
      <c r="M29" s="118"/>
    </row>
    <row r="30" spans="1:32">
      <c r="A30" s="122" t="s">
        <v>34</v>
      </c>
      <c r="B30" s="7">
        <f>MATCH(A30,Attributes!$D$4:$AW$4,0)+2</f>
        <v>33</v>
      </c>
      <c r="C30" s="79" t="s">
        <v>142</v>
      </c>
      <c r="D30" s="97">
        <f>VLOOKUP(D$4,Attributes!$B$5:$AW$41,$B30,FALSE)</f>
        <v>16</v>
      </c>
      <c r="E30" s="123"/>
      <c r="F30" s="123">
        <f>VLOOKUP(F$4,Attributes!$B$5:$AW$41,$B30,FALSE)</f>
        <v>14</v>
      </c>
      <c r="G30" s="123"/>
      <c r="H30" s="123">
        <f>VLOOKUP(H$4,Attributes!$B$5:$AW$41,$B30,FALSE)</f>
        <v>12</v>
      </c>
      <c r="I30" s="123"/>
      <c r="J30" s="123">
        <f>VLOOKUP(J$4,Attributes!$B$5:$AW$41,$B30,FALSE)</f>
        <v>17</v>
      </c>
      <c r="K30" s="123"/>
      <c r="L30" s="123">
        <f>VLOOKUP(L$4,Attributes!$B$5:$AW$41,$B30,FALSE)</f>
        <v>16</v>
      </c>
      <c r="M30" s="118"/>
    </row>
    <row r="31" spans="1:32" ht="15.75" thickBot="1">
      <c r="A31" s="9" t="s">
        <v>35</v>
      </c>
      <c r="B31" s="7">
        <f>MATCH(A31,Attributes!$D$4:$AW$4,0)+2</f>
        <v>34</v>
      </c>
      <c r="C31" s="60" t="s">
        <v>143</v>
      </c>
      <c r="D31" s="124">
        <f>VLOOKUP(D$4,Attributes!$B$5:$AW$41,$B31,FALSE)</f>
        <v>15</v>
      </c>
      <c r="E31" s="125"/>
      <c r="F31" s="125">
        <f>VLOOKUP(F$4,Attributes!$B$5:$AW$41,$B31,FALSE)</f>
        <v>13</v>
      </c>
      <c r="G31" s="125"/>
      <c r="H31" s="125">
        <f>VLOOKUP(H$4,Attributes!$B$5:$AW$41,$B31,FALSE)</f>
        <v>10</v>
      </c>
      <c r="I31" s="125"/>
      <c r="J31" s="125">
        <f>VLOOKUP(J$4,Attributes!$B$5:$AW$41,$B31,FALSE)</f>
        <v>17</v>
      </c>
      <c r="K31" s="125"/>
      <c r="L31" s="125">
        <f>VLOOKUP(L$4,Attributes!$B$5:$AW$41,$B31,FALSE)</f>
        <v>14</v>
      </c>
      <c r="M31" s="126"/>
    </row>
  </sheetData>
  <mergeCells count="165">
    <mergeCell ref="N5:P5"/>
    <mergeCell ref="N7:P7"/>
    <mergeCell ref="AF11:AO13"/>
    <mergeCell ref="AF14:AO15"/>
    <mergeCell ref="T20:Y20"/>
    <mergeCell ref="T22:Y22"/>
    <mergeCell ref="Z4:AE4"/>
    <mergeCell ref="Z6:AE6"/>
    <mergeCell ref="Z8:AE8"/>
    <mergeCell ref="AF1:AN1"/>
    <mergeCell ref="T14:Y14"/>
    <mergeCell ref="T4:Y4"/>
    <mergeCell ref="T6:Y6"/>
    <mergeCell ref="T8:Y8"/>
    <mergeCell ref="T16:Y16"/>
    <mergeCell ref="T18:Y18"/>
    <mergeCell ref="T2:Y2"/>
    <mergeCell ref="T10:Y10"/>
    <mergeCell ref="T12:Y12"/>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6:E16"/>
    <mergeCell ref="F16:G16"/>
    <mergeCell ref="H16:I16"/>
    <mergeCell ref="J16:K16"/>
    <mergeCell ref="L16:M16"/>
    <mergeCell ref="D17:E17"/>
    <mergeCell ref="F17:G17"/>
    <mergeCell ref="H17:I17"/>
    <mergeCell ref="J17:K17"/>
    <mergeCell ref="L17:M17"/>
    <mergeCell ref="D14:E14"/>
    <mergeCell ref="F14:G14"/>
    <mergeCell ref="H14:I14"/>
    <mergeCell ref="J14:K14"/>
    <mergeCell ref="L14:M14"/>
    <mergeCell ref="D15:E15"/>
    <mergeCell ref="F15:G15"/>
    <mergeCell ref="H15:I15"/>
    <mergeCell ref="J15:K15"/>
    <mergeCell ref="L15:M15"/>
    <mergeCell ref="D12:E12"/>
    <mergeCell ref="F12:G12"/>
    <mergeCell ref="H12:I12"/>
    <mergeCell ref="J12:K12"/>
    <mergeCell ref="L12:M12"/>
    <mergeCell ref="D13:E13"/>
    <mergeCell ref="F13:G13"/>
    <mergeCell ref="H13:I13"/>
    <mergeCell ref="J13:K13"/>
    <mergeCell ref="L13:M13"/>
    <mergeCell ref="D10:E10"/>
    <mergeCell ref="F10:G10"/>
    <mergeCell ref="H10:I10"/>
    <mergeCell ref="J10:K10"/>
    <mergeCell ref="L10:M10"/>
    <mergeCell ref="D11:E11"/>
    <mergeCell ref="F11:G11"/>
    <mergeCell ref="H11:I11"/>
    <mergeCell ref="J11:K11"/>
    <mergeCell ref="L11:M11"/>
    <mergeCell ref="D8:E8"/>
    <mergeCell ref="F8:G8"/>
    <mergeCell ref="H8:I8"/>
    <mergeCell ref="J8:K8"/>
    <mergeCell ref="L8:M8"/>
    <mergeCell ref="D9:E9"/>
    <mergeCell ref="F9:G9"/>
    <mergeCell ref="H9:I9"/>
    <mergeCell ref="J9:K9"/>
    <mergeCell ref="L9:M9"/>
    <mergeCell ref="D6:E6"/>
    <mergeCell ref="F6:G6"/>
    <mergeCell ref="H6:I6"/>
    <mergeCell ref="J6:K6"/>
    <mergeCell ref="L6:M6"/>
    <mergeCell ref="D7:E7"/>
    <mergeCell ref="F7:G7"/>
    <mergeCell ref="H7:I7"/>
    <mergeCell ref="J7:K7"/>
    <mergeCell ref="L7:M7"/>
    <mergeCell ref="J3:K3"/>
    <mergeCell ref="L3:M3"/>
    <mergeCell ref="D5:E5"/>
    <mergeCell ref="F5:G5"/>
    <mergeCell ref="H5:I5"/>
    <mergeCell ref="J5:K5"/>
    <mergeCell ref="L5:M5"/>
    <mergeCell ref="D1:AE1"/>
    <mergeCell ref="D2:I2"/>
    <mergeCell ref="J2:M2"/>
    <mergeCell ref="N2:P3"/>
    <mergeCell ref="Q2:S3"/>
    <mergeCell ref="Z2:AE2"/>
    <mergeCell ref="D3:E3"/>
    <mergeCell ref="F3:G3"/>
    <mergeCell ref="H3:I3"/>
  </mergeCells>
  <conditionalFormatting sqref="D5:M31">
    <cfRule type="cellIs" dxfId="7" priority="1" operator="between">
      <formula>10</formula>
      <formula>14</formula>
    </cfRule>
    <cfRule type="cellIs" dxfId="6" priority="2" operator="greaterThan">
      <formula>14</formula>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topLeftCell="C1" zoomScale="90" zoomScaleNormal="90" workbookViewId="0"/>
  </sheetViews>
  <sheetFormatPr defaultRowHeight="15"/>
  <cols>
    <col min="1" max="1" width="0" hidden="1" customWidth="1"/>
    <col min="2" max="2" width="3" hidden="1" customWidth="1"/>
    <col min="3" max="3" width="14.140625" bestFit="1" customWidth="1"/>
    <col min="4" max="4" width="15.7109375" customWidth="1"/>
    <col min="5" max="5" width="2" bestFit="1" customWidth="1"/>
    <col min="6" max="6" width="15.7109375" customWidth="1"/>
    <col min="7" max="7" width="2" bestFit="1" customWidth="1"/>
    <col min="8" max="8" width="15.7109375" customWidth="1"/>
    <col min="9" max="9" width="2" bestFit="1" customWidth="1"/>
    <col min="10" max="10" width="15.85546875" customWidth="1"/>
    <col min="11" max="11" width="2" bestFit="1" customWidth="1"/>
    <col min="12" max="12" width="15.7109375" customWidth="1"/>
    <col min="13" max="13" width="2" bestFit="1" customWidth="1"/>
    <col min="14" max="16" width="3" bestFit="1" customWidth="1"/>
    <col min="17" max="17" width="2" bestFit="1" customWidth="1"/>
    <col min="18" max="18" width="3" bestFit="1" customWidth="1"/>
    <col min="19" max="19" width="2" bestFit="1" customWidth="1"/>
    <col min="20" max="20" width="4.85546875" bestFit="1" customWidth="1"/>
    <col min="21" max="21" width="7" bestFit="1" customWidth="1"/>
    <col min="22" max="22" width="5.5703125" bestFit="1" customWidth="1"/>
    <col min="23" max="24" width="5.5703125" customWidth="1"/>
    <col min="25" max="25" width="5.85546875" bestFit="1" customWidth="1"/>
    <col min="26" max="31" width="5.85546875" customWidth="1"/>
  </cols>
  <sheetData>
    <row r="1" spans="1:41" ht="19.5" thickBot="1">
      <c r="D1" s="103" t="s">
        <v>86</v>
      </c>
      <c r="E1" s="103"/>
      <c r="F1" s="103"/>
      <c r="G1" s="103"/>
      <c r="H1" s="103"/>
      <c r="I1" s="103"/>
      <c r="J1" s="103"/>
      <c r="K1" s="103"/>
      <c r="L1" s="103"/>
      <c r="M1" s="103"/>
      <c r="N1" s="103"/>
      <c r="O1" s="103"/>
      <c r="P1" s="103"/>
      <c r="Q1" s="103"/>
      <c r="R1" s="103"/>
      <c r="S1" s="103"/>
      <c r="T1" s="131"/>
      <c r="U1" s="131"/>
      <c r="V1" s="131"/>
      <c r="W1" s="131"/>
      <c r="X1" s="131"/>
      <c r="Y1" s="131"/>
      <c r="Z1" s="131"/>
      <c r="AA1" s="131"/>
      <c r="AB1" s="131"/>
      <c r="AC1" s="131"/>
      <c r="AD1" s="131"/>
      <c r="AE1" s="131"/>
      <c r="AF1" s="156" t="s">
        <v>161</v>
      </c>
      <c r="AG1" s="156"/>
      <c r="AH1" s="156"/>
      <c r="AI1" s="156"/>
      <c r="AJ1" s="156"/>
      <c r="AK1" s="156"/>
      <c r="AL1" s="156"/>
      <c r="AM1" s="156"/>
      <c r="AN1" s="156"/>
    </row>
    <row r="2" spans="1:41" ht="19.5" thickBot="1">
      <c r="D2" s="127" t="s">
        <v>84</v>
      </c>
      <c r="E2" s="128"/>
      <c r="F2" s="128"/>
      <c r="G2" s="128"/>
      <c r="H2" s="128"/>
      <c r="I2" s="129"/>
      <c r="J2" s="127" t="s">
        <v>85</v>
      </c>
      <c r="K2" s="128"/>
      <c r="L2" s="128"/>
      <c r="M2" s="129"/>
      <c r="N2" s="100" t="s">
        <v>58</v>
      </c>
      <c r="O2" s="101"/>
      <c r="P2" s="102"/>
      <c r="Q2" s="100" t="s">
        <v>116</v>
      </c>
      <c r="R2" s="101"/>
      <c r="S2" s="101"/>
      <c r="T2" s="134" t="s">
        <v>65</v>
      </c>
      <c r="U2" s="135"/>
      <c r="V2" s="135"/>
      <c r="W2" s="135"/>
      <c r="X2" s="135"/>
      <c r="Y2" s="147"/>
      <c r="Z2" s="154" t="s">
        <v>157</v>
      </c>
      <c r="AA2" s="153"/>
      <c r="AB2" s="153"/>
      <c r="AC2" s="153"/>
      <c r="AD2" s="153"/>
      <c r="AE2" s="153"/>
      <c r="AF2" t="s">
        <v>162</v>
      </c>
    </row>
    <row r="3" spans="1:41" ht="15.75" thickBot="1">
      <c r="D3" s="110" t="s">
        <v>81</v>
      </c>
      <c r="E3" s="93"/>
      <c r="F3" s="91" t="s">
        <v>82</v>
      </c>
      <c r="G3" s="93"/>
      <c r="H3" s="91" t="s">
        <v>83</v>
      </c>
      <c r="I3" s="111"/>
      <c r="J3" s="110" t="s">
        <v>81</v>
      </c>
      <c r="K3" s="93"/>
      <c r="L3" s="91" t="s">
        <v>83</v>
      </c>
      <c r="M3" s="111"/>
      <c r="N3" s="104"/>
      <c r="O3" s="105"/>
      <c r="P3" s="106"/>
      <c r="Q3" s="104"/>
      <c r="R3" s="105"/>
      <c r="S3" s="105"/>
      <c r="T3" s="136" t="s">
        <v>81</v>
      </c>
      <c r="U3" s="137" t="s">
        <v>82</v>
      </c>
      <c r="V3" s="137" t="s">
        <v>83</v>
      </c>
      <c r="W3" s="137" t="s">
        <v>75</v>
      </c>
      <c r="X3" s="145" t="s">
        <v>76</v>
      </c>
      <c r="Y3" s="151" t="s">
        <v>144</v>
      </c>
      <c r="Z3" s="136" t="s">
        <v>81</v>
      </c>
      <c r="AA3" s="137" t="s">
        <v>82</v>
      </c>
      <c r="AB3" s="137" t="s">
        <v>83</v>
      </c>
      <c r="AC3" s="137" t="s">
        <v>75</v>
      </c>
      <c r="AD3" s="145" t="s">
        <v>76</v>
      </c>
      <c r="AE3" s="151" t="s">
        <v>144</v>
      </c>
      <c r="AF3" s="157" t="s">
        <v>163</v>
      </c>
    </row>
    <row r="4" spans="1:41" ht="15.75" thickBot="1">
      <c r="D4" s="79" t="str">
        <f>Lines!E8</f>
        <v>Carl Hagelin</v>
      </c>
      <c r="E4" s="80">
        <f>VLOOKUP(D4,Attributes!$B$5:$AW$41,Dropdown!$I$3,FALSE)</f>
        <v>1</v>
      </c>
      <c r="F4" s="15" t="str">
        <f>Lines!G8</f>
        <v>Derek Stepan</v>
      </c>
      <c r="G4" s="14">
        <f>VLOOKUP(F4,Attributes!$B$5:$AW$41,Dropdown!$J$3,FALSE)</f>
        <v>1</v>
      </c>
      <c r="H4" s="15" t="str">
        <f>Lines!I8</f>
        <v>Kevin Hayes</v>
      </c>
      <c r="I4" s="66">
        <f>VLOOKUP(H4,Attributes!$B$5:$AW$41,Dropdown!$K$3,FALSE)</f>
        <v>1</v>
      </c>
      <c r="J4" s="79" t="str">
        <f>Lines!K8</f>
        <v>Dmitry Kulikov</v>
      </c>
      <c r="K4" s="14">
        <f>VLOOKUP(J4,Attributes!$B$5:$AW$41,Dropdown!$G$3,FALSE)</f>
        <v>1</v>
      </c>
      <c r="L4" s="15" t="str">
        <f>Lines!M8</f>
        <v>Dan Girardi</v>
      </c>
      <c r="M4" s="66">
        <f>VLOOKUP(L4,Attributes!$B$5:$AW$41,Dropdown!$H$3,FALSE)</f>
        <v>1</v>
      </c>
      <c r="N4" s="67">
        <f>VLOOKUP(D4,Attributes!$B$5:$AW$41,Dropdown!$L$3,FALSE)</f>
        <v>13.25</v>
      </c>
      <c r="O4" s="68">
        <f>VLOOKUP(F4,Attributes!$B$5:$AW$41,Dropdown!$L$3,FALSE)</f>
        <v>16.25</v>
      </c>
      <c r="P4" s="69">
        <f>VLOOKUP(H4,Attributes!$B$5:$AW$41,Dropdown!$L$3,FALSE)</f>
        <v>10.5</v>
      </c>
      <c r="Q4" s="67">
        <f>VLOOKUP(D4,Attributes!$B$5:$AW$41,Dropdown!$Z$3,FALSE)</f>
        <v>8</v>
      </c>
      <c r="R4" s="68">
        <f>VLOOKUP(F4,Attributes!$B$5:$AW$41,Dropdown!$Z$3,FALSE)</f>
        <v>15</v>
      </c>
      <c r="S4" s="68">
        <f>VLOOKUP(H4,Attributes!$B$5:$AW$41,Dropdown!$Z$3,FALSE)</f>
        <v>12</v>
      </c>
      <c r="T4" s="133" t="s">
        <v>151</v>
      </c>
      <c r="U4" s="132"/>
      <c r="V4" s="132"/>
      <c r="W4" s="132"/>
      <c r="X4" s="132"/>
      <c r="Y4" s="149"/>
      <c r="Z4" s="155" t="s">
        <v>158</v>
      </c>
      <c r="AA4" s="130"/>
      <c r="AB4" s="130"/>
      <c r="AC4" s="130"/>
      <c r="AD4" s="130"/>
      <c r="AE4" s="130"/>
      <c r="AF4" t="s">
        <v>164</v>
      </c>
    </row>
    <row r="5" spans="1:41" ht="15.75" thickBot="1">
      <c r="A5" s="8" t="s">
        <v>10</v>
      </c>
      <c r="B5" s="7">
        <f>MATCH(A5,Attributes!$D$4:$AW$4,0)+2</f>
        <v>8</v>
      </c>
      <c r="C5" s="121" t="s">
        <v>117</v>
      </c>
      <c r="D5" s="94">
        <f>VLOOKUP(D$4,Attributes!$B$5:$AW$41,$B5,FALSE)</f>
        <v>15</v>
      </c>
      <c r="E5" s="95"/>
      <c r="F5" s="95">
        <f>VLOOKUP(F$4,Attributes!$B$5:$AW$41,$B5,FALSE)</f>
        <v>14</v>
      </c>
      <c r="G5" s="95"/>
      <c r="H5" s="95">
        <f>VLOOKUP(H$4,Attributes!$B$5:$AW$41,$B5,FALSE)</f>
        <v>12</v>
      </c>
      <c r="I5" s="95"/>
      <c r="J5" s="95">
        <f>VLOOKUP(J$4,Attributes!$B$5:$AW$41,$B5,FALSE)</f>
        <v>14</v>
      </c>
      <c r="K5" s="95"/>
      <c r="L5" s="95">
        <v>7</v>
      </c>
      <c r="M5" s="96"/>
      <c r="N5" s="94" t="s">
        <v>77</v>
      </c>
      <c r="O5" s="95"/>
      <c r="P5" s="96"/>
      <c r="T5" s="138">
        <f>VLOOKUP(D$4,Attributes!$B$5:$BW$41,Dropdown!$AB$3,FALSE)</f>
        <v>13.25</v>
      </c>
      <c r="U5" s="139">
        <f>VLOOKUP(F$4,Attributes!$B$5:$BW$41,Dropdown!$AB$3,FALSE)</f>
        <v>13.25</v>
      </c>
      <c r="V5" s="139">
        <f>VLOOKUP(H$4,Attributes!$B$5:$BW$41,Dropdown!$AB$3,FALSE)</f>
        <v>9.25</v>
      </c>
      <c r="W5" s="139">
        <f>VLOOKUP(J$4,Attributes!$B$5:$BW$41,Dropdown!$AB$3,FALSE)</f>
        <v>15</v>
      </c>
      <c r="X5" s="144">
        <f>VLOOKUP(L$4,Attributes!$B$5:$BW$41,Dropdown!$AB$3,FALSE)</f>
        <v>17.5</v>
      </c>
      <c r="Y5" s="150">
        <f>(T5+U5+V5+W5+X5)/5</f>
        <v>13.65</v>
      </c>
      <c r="Z5" s="138">
        <f>VLOOKUP(D$4,Attributes!$B$5:$BW$41,Dropdown!$W$3,FALSE)</f>
        <v>10</v>
      </c>
      <c r="AA5" s="139">
        <f>VLOOKUP(F$4,Attributes!$B$5:$BW$41,Dropdown!$W$3,FALSE)</f>
        <v>13</v>
      </c>
      <c r="AB5" s="139">
        <f>VLOOKUP(H$4,Attributes!$B$5:$BW$41,Dropdown!$W$3,FALSE)</f>
        <v>18</v>
      </c>
      <c r="AC5" s="139">
        <f>VLOOKUP(J$4,Attributes!$B$5:$BW$41,Dropdown!$W$3,FALSE)</f>
        <v>15</v>
      </c>
      <c r="AD5" s="144">
        <f>VLOOKUP(L$4,Attributes!$B$5:$BW$41,Dropdown!$W$3,FALSE)</f>
        <v>15</v>
      </c>
      <c r="AE5" s="150">
        <f>(Z5+AA5+AB5+AC5+AD5)/5</f>
        <v>14.2</v>
      </c>
      <c r="AF5" t="s">
        <v>165</v>
      </c>
    </row>
    <row r="6" spans="1:41" ht="15.75" thickBot="1">
      <c r="A6" s="9" t="s">
        <v>9</v>
      </c>
      <c r="B6" s="7">
        <f>MATCH(A6,Attributes!$D$4:$AW$4,0)+2</f>
        <v>9</v>
      </c>
      <c r="C6" s="79" t="s">
        <v>118</v>
      </c>
      <c r="D6" s="97">
        <f>VLOOKUP(D$4,Attributes!$B$5:$AW$41,$B6,FALSE)</f>
        <v>10</v>
      </c>
      <c r="E6" s="123"/>
      <c r="F6" s="123">
        <f>VLOOKUP(F$4,Attributes!$B$5:$AW$41,$B6,FALSE)</f>
        <v>13</v>
      </c>
      <c r="G6" s="123"/>
      <c r="H6" s="123">
        <f>VLOOKUP(H$4,Attributes!$B$5:$AW$41,$B6,FALSE)</f>
        <v>12</v>
      </c>
      <c r="I6" s="123"/>
      <c r="J6" s="123">
        <f>VLOOKUP(J$4,Attributes!$B$5:$AW$41,$B6,FALSE)</f>
        <v>8</v>
      </c>
      <c r="K6" s="123"/>
      <c r="L6" s="123">
        <f>VLOOKUP(L$4,Attributes!$B$5:$AW$41,$B6,FALSE)</f>
        <v>13</v>
      </c>
      <c r="M6" s="118"/>
      <c r="N6" s="60">
        <f>D11</f>
        <v>15</v>
      </c>
      <c r="O6" s="61">
        <f>F11</f>
        <v>17</v>
      </c>
      <c r="P6" s="62">
        <f>H11</f>
        <v>13</v>
      </c>
      <c r="T6" s="140" t="s">
        <v>152</v>
      </c>
      <c r="U6" s="141"/>
      <c r="V6" s="141"/>
      <c r="W6" s="141"/>
      <c r="X6" s="141"/>
      <c r="Y6" s="148"/>
      <c r="Z6" s="155" t="s">
        <v>159</v>
      </c>
      <c r="AA6" s="130"/>
      <c r="AB6" s="130"/>
      <c r="AC6" s="130"/>
      <c r="AD6" s="130"/>
      <c r="AE6" s="130"/>
      <c r="AF6" t="s">
        <v>166</v>
      </c>
    </row>
    <row r="7" spans="1:41" ht="15.75" thickBot="1">
      <c r="A7" s="9" t="s">
        <v>7</v>
      </c>
      <c r="B7" s="7">
        <f>MATCH(A7,Attributes!$D$4:$AW$4,0)+2</f>
        <v>10</v>
      </c>
      <c r="C7" s="79" t="s">
        <v>119</v>
      </c>
      <c r="D7" s="97">
        <f>VLOOKUP(D$4,Attributes!$B$5:$AW$41,$B7,FALSE)</f>
        <v>15</v>
      </c>
      <c r="E7" s="123"/>
      <c r="F7" s="123">
        <f>VLOOKUP(F$4,Attributes!$B$5:$AW$41,$B7,FALSE)</f>
        <v>14</v>
      </c>
      <c r="G7" s="123"/>
      <c r="H7" s="123">
        <f>VLOOKUP(H$4,Attributes!$B$5:$AW$41,$B7,FALSE)</f>
        <v>14</v>
      </c>
      <c r="I7" s="123"/>
      <c r="J7" s="123">
        <f>VLOOKUP(J$4,Attributes!$B$5:$AW$41,$B7,FALSE)</f>
        <v>15</v>
      </c>
      <c r="K7" s="123"/>
      <c r="L7" s="123">
        <f>VLOOKUP(L$4,Attributes!$B$5:$AW$41,$B7,FALSE)</f>
        <v>10</v>
      </c>
      <c r="M7" s="118"/>
      <c r="N7" s="94" t="s">
        <v>167</v>
      </c>
      <c r="O7" s="95"/>
      <c r="P7" s="96"/>
      <c r="T7" s="138">
        <f>VLOOKUP(D$4,Attributes!$B$5:$BW$41,Dropdown!$AC$3,FALSE)</f>
        <v>14.25</v>
      </c>
      <c r="U7" s="139">
        <f>VLOOKUP(F$4,Attributes!$B$5:$BW$41,Dropdown!$AC$3,FALSE)</f>
        <v>16</v>
      </c>
      <c r="V7" s="139">
        <f>VLOOKUP(H$4,Attributes!$B$5:$BW$41,Dropdown!$AC$3,FALSE)</f>
        <v>11</v>
      </c>
      <c r="W7" s="139">
        <f>VLOOKUP(J$4,Attributes!$B$5:$BW$41,Dropdown!$AC$3,FALSE)</f>
        <v>15.75</v>
      </c>
      <c r="X7" s="144">
        <f>VLOOKUP(L$4,Attributes!$B$5:$BW$41,Dropdown!$AC$3,FALSE)</f>
        <v>12.5</v>
      </c>
      <c r="Y7" s="150">
        <f>(T7+U7+V7+W7+X7)/5</f>
        <v>13.9</v>
      </c>
      <c r="Z7" s="138">
        <f>VLOOKUP(D$4,Attributes!$B$5:$BW$41,Dropdown!$V$3,FALSE)</f>
        <v>15</v>
      </c>
      <c r="AA7" s="139">
        <f>VLOOKUP(F$4,Attributes!$B$5:$BW$41,Dropdown!$V$3,FALSE)</f>
        <v>17</v>
      </c>
      <c r="AB7" s="139">
        <f>VLOOKUP(H$4,Attributes!$B$5:$BW$41,Dropdown!$V$3,FALSE)</f>
        <v>13</v>
      </c>
      <c r="AC7" s="139">
        <f>VLOOKUP(J$4,Attributes!$B$5:$BW$41,Dropdown!$V$3,FALSE)</f>
        <v>17</v>
      </c>
      <c r="AD7" s="144">
        <f>VLOOKUP(L$4,Attributes!$B$5:$BW$41,Dropdown!$V$3,FALSE)</f>
        <v>13</v>
      </c>
      <c r="AE7" s="150">
        <f>(Z7+AA7+AB7+AC7+AD7)/5</f>
        <v>15</v>
      </c>
      <c r="AF7" t="s">
        <v>168</v>
      </c>
    </row>
    <row r="8" spans="1:41" ht="15.75" thickBot="1">
      <c r="A8" s="120" t="s">
        <v>8</v>
      </c>
      <c r="B8" s="7">
        <f>MATCH(A8,Attributes!$D$4:$AW$4,0)+2</f>
        <v>11</v>
      </c>
      <c r="C8" s="79" t="s">
        <v>120</v>
      </c>
      <c r="D8" s="97">
        <f>VLOOKUP(D$4,Attributes!$B$5:$AW$41,$B8,FALSE)</f>
        <v>8</v>
      </c>
      <c r="E8" s="123"/>
      <c r="F8" s="123">
        <f>VLOOKUP(F$4,Attributes!$B$5:$AW$41,$B8,FALSE)</f>
        <v>15</v>
      </c>
      <c r="G8" s="123"/>
      <c r="H8" s="123">
        <f>VLOOKUP(H$4,Attributes!$B$5:$AW$41,$B8,FALSE)</f>
        <v>12</v>
      </c>
      <c r="I8" s="123"/>
      <c r="J8" s="123">
        <f>VLOOKUP(J$4,Attributes!$B$5:$AW$41,$B8,FALSE)</f>
        <v>5</v>
      </c>
      <c r="K8" s="123"/>
      <c r="L8" s="123">
        <f>VLOOKUP(L$4,Attributes!$B$5:$AW$41,$B8,FALSE)</f>
        <v>7</v>
      </c>
      <c r="M8" s="118"/>
      <c r="N8" s="60">
        <f>(D14+D16)/2</f>
        <v>13</v>
      </c>
      <c r="O8" s="61">
        <f>(F14+F16)/2</f>
        <v>15</v>
      </c>
      <c r="P8" s="62">
        <f>(H14+H16)/2</f>
        <v>11</v>
      </c>
      <c r="T8" s="140" t="s">
        <v>145</v>
      </c>
      <c r="U8" s="141"/>
      <c r="V8" s="141"/>
      <c r="W8" s="141"/>
      <c r="X8" s="141"/>
      <c r="Y8" s="148"/>
      <c r="Z8" s="155" t="s">
        <v>160</v>
      </c>
      <c r="AA8" s="130"/>
      <c r="AB8" s="130"/>
      <c r="AC8" s="130"/>
      <c r="AD8" s="130"/>
      <c r="AE8" s="130"/>
      <c r="AF8" t="s">
        <v>169</v>
      </c>
    </row>
    <row r="9" spans="1:41" ht="15.75" thickBot="1">
      <c r="A9" s="9" t="s">
        <v>11</v>
      </c>
      <c r="B9" s="7">
        <f>MATCH(A9,Attributes!$D$4:$AW$4,0)+2</f>
        <v>12</v>
      </c>
      <c r="C9" s="79" t="s">
        <v>121</v>
      </c>
      <c r="D9" s="97">
        <f>VLOOKUP(D$4,Attributes!$B$5:$AW$41,$B9,FALSE)</f>
        <v>12</v>
      </c>
      <c r="E9" s="123"/>
      <c r="F9" s="123">
        <f>VLOOKUP(F$4,Attributes!$B$5:$AW$41,$B9,FALSE)</f>
        <v>7</v>
      </c>
      <c r="G9" s="123"/>
      <c r="H9" s="123">
        <f>VLOOKUP(H$4,Attributes!$B$5:$AW$41,$B9,FALSE)</f>
        <v>6</v>
      </c>
      <c r="I9" s="123"/>
      <c r="J9" s="123">
        <f>VLOOKUP(J$4,Attributes!$B$5:$AW$41,$B9,FALSE)</f>
        <v>16</v>
      </c>
      <c r="K9" s="123"/>
      <c r="L9" s="123">
        <f>VLOOKUP(L$4,Attributes!$B$5:$AW$41,$B9,FALSE)</f>
        <v>18</v>
      </c>
      <c r="M9" s="118"/>
      <c r="T9" s="138">
        <f>VLOOKUP(D$4,Attributes!$B$5:$AW$41,Dropdown!$Q$3,FALSE)</f>
        <v>10</v>
      </c>
      <c r="U9" s="139">
        <f>VLOOKUP(F$4,Attributes!$B$5:$AW$41,Dropdown!$Q$3,FALSE)</f>
        <v>7.666666666666667</v>
      </c>
      <c r="V9" s="139">
        <f>VLOOKUP(H$4,Attributes!$B$5:$AW$41,Dropdown!$Q$3,FALSE)</f>
        <v>10.666666666666666</v>
      </c>
      <c r="W9" s="139">
        <f>VLOOKUP(J$4,Attributes!$B$5:$AW$41,Dropdown!$Q$3,FALSE)</f>
        <v>13</v>
      </c>
      <c r="X9" s="144">
        <f>VLOOKUP(L$4,Attributes!$B$5:$AW$41,Dropdown!$Q$3,FALSE)</f>
        <v>12.333333333333334</v>
      </c>
      <c r="Y9" s="150">
        <f>(T9+U9+V9+W9+X9)/5</f>
        <v>10.733333333333334</v>
      </c>
      <c r="Z9" s="138">
        <f>VLOOKUP(D$4,Attributes!$B$5:$BW$41,Dropdown!$X$3,FALSE)</f>
        <v>20</v>
      </c>
      <c r="AA9" s="139"/>
      <c r="AB9" s="139">
        <f>VLOOKUP(H$4,Attributes!$B$5:$BW$41,Dropdown!$X$3,FALSE)</f>
        <v>15.5</v>
      </c>
      <c r="AC9" s="139"/>
      <c r="AD9" s="144"/>
      <c r="AE9" s="150">
        <f>(Z9+AA9+AB9+AC9+AD9)/2</f>
        <v>17.75</v>
      </c>
      <c r="AF9" t="s">
        <v>170</v>
      </c>
    </row>
    <row r="10" spans="1:41" ht="15.75" thickBot="1">
      <c r="A10" s="9" t="s">
        <v>12</v>
      </c>
      <c r="B10" s="7">
        <f>MATCH(A10,Attributes!$D$4:$AW$4,0)+2</f>
        <v>13</v>
      </c>
      <c r="C10" s="79" t="s">
        <v>122</v>
      </c>
      <c r="D10" s="97">
        <f>VLOOKUP(D$4,Attributes!$B$5:$AW$41,$B10,FALSE)</f>
        <v>11</v>
      </c>
      <c r="E10" s="123"/>
      <c r="F10" s="123">
        <f>VLOOKUP(F$4,Attributes!$B$5:$AW$41,$B10,FALSE)</f>
        <v>16</v>
      </c>
      <c r="G10" s="123"/>
      <c r="H10" s="123">
        <f>VLOOKUP(H$4,Attributes!$B$5:$AW$41,$B10,FALSE)</f>
        <v>12</v>
      </c>
      <c r="I10" s="123"/>
      <c r="J10" s="123">
        <f>VLOOKUP(J$4,Attributes!$B$5:$AW$41,$B10,FALSE)</f>
        <v>16</v>
      </c>
      <c r="K10" s="123"/>
      <c r="L10" s="123">
        <f>VLOOKUP(L$4,Attributes!$B$5:$AW$41,$B10,FALSE)</f>
        <v>10</v>
      </c>
      <c r="M10" s="118"/>
      <c r="T10" s="140" t="s">
        <v>146</v>
      </c>
      <c r="U10" s="141"/>
      <c r="V10" s="141"/>
      <c r="W10" s="141"/>
      <c r="X10" s="141"/>
      <c r="Y10" s="148"/>
      <c r="Z10" s="152"/>
      <c r="AA10" s="152"/>
      <c r="AB10" s="152"/>
      <c r="AC10" s="152"/>
      <c r="AD10" s="152"/>
      <c r="AE10" s="152"/>
      <c r="AF10" t="s">
        <v>171</v>
      </c>
    </row>
    <row r="11" spans="1:41" ht="15.75" customHeight="1" thickBot="1">
      <c r="A11" s="9" t="s">
        <v>13</v>
      </c>
      <c r="B11" s="7">
        <f>MATCH(A11,Attributes!$D$4:$AW$4,0)+2</f>
        <v>14</v>
      </c>
      <c r="C11" s="79" t="s">
        <v>123</v>
      </c>
      <c r="D11" s="97">
        <f>VLOOKUP(D$4,Attributes!$B$5:$AW$41,$B11,FALSE)</f>
        <v>15</v>
      </c>
      <c r="E11" s="123"/>
      <c r="F11" s="123">
        <f>VLOOKUP(F$4,Attributes!$B$5:$AW$41,$B11,FALSE)</f>
        <v>17</v>
      </c>
      <c r="G11" s="123"/>
      <c r="H11" s="123">
        <f>VLOOKUP(H$4,Attributes!$B$5:$AW$41,$B11,FALSE)</f>
        <v>13</v>
      </c>
      <c r="I11" s="123"/>
      <c r="J11" s="123">
        <f>VLOOKUP(J$4,Attributes!$B$5:$AW$41,$B11,FALSE)</f>
        <v>17</v>
      </c>
      <c r="K11" s="123"/>
      <c r="L11" s="123">
        <f>VLOOKUP(L$4,Attributes!$B$5:$AW$41,$B11,FALSE)</f>
        <v>13</v>
      </c>
      <c r="M11" s="118"/>
      <c r="T11" s="138">
        <f>VLOOKUP(D4,Attributes!$B$5:$AW$41,Dropdown!$AA$3,FALSE)</f>
        <v>15.285714285714286</v>
      </c>
      <c r="U11" s="139">
        <f>VLOOKUP(F4,Attributes!$B$5:$AW$41,Dropdown!$AA$3,FALSE)</f>
        <v>13.142857142857142</v>
      </c>
      <c r="V11" s="139">
        <f>VLOOKUP(H4,Attributes!$B$5:$AW$41,Dropdown!$AA$3,FALSE)</f>
        <v>11.857142857142858</v>
      </c>
      <c r="W11" s="139">
        <f>VLOOKUP(J4,Attributes!$B$5:$AW$41,Dropdown!$AA$3,FALSE)</f>
        <v>15.857142857142858</v>
      </c>
      <c r="X11" s="144">
        <f>VLOOKUP(L4,Attributes!$B$5:$AW$41,Dropdown!$AA$3,FALSE)</f>
        <v>15.571428571428571</v>
      </c>
      <c r="Y11" s="150">
        <f>(T11+U11+V11+W11+X11)/5</f>
        <v>14.342857142857145</v>
      </c>
      <c r="Z11" s="152"/>
      <c r="AA11" s="152"/>
      <c r="AB11" s="152"/>
      <c r="AC11" s="152"/>
      <c r="AD11" s="152"/>
      <c r="AE11" s="152"/>
      <c r="AF11" s="159" t="s">
        <v>172</v>
      </c>
      <c r="AG11" s="159"/>
      <c r="AH11" s="159"/>
      <c r="AI11" s="159"/>
      <c r="AJ11" s="159"/>
      <c r="AK11" s="159"/>
      <c r="AL11" s="159"/>
      <c r="AM11" s="159"/>
      <c r="AN11" s="159"/>
      <c r="AO11" s="159"/>
    </row>
    <row r="12" spans="1:41" ht="15.75" thickBot="1">
      <c r="A12" s="9" t="s">
        <v>14</v>
      </c>
      <c r="B12" s="7">
        <f>MATCH(A12,Attributes!$D$4:$AW$4,0)+2</f>
        <v>15</v>
      </c>
      <c r="C12" s="79" t="s">
        <v>124</v>
      </c>
      <c r="D12" s="97">
        <f>VLOOKUP(D$4,Attributes!$B$5:$AW$41,$B12,FALSE)</f>
        <v>14</v>
      </c>
      <c r="E12" s="123"/>
      <c r="F12" s="123">
        <f>VLOOKUP(F$4,Attributes!$B$5:$AW$41,$B12,FALSE)</f>
        <v>15</v>
      </c>
      <c r="G12" s="123"/>
      <c r="H12" s="123">
        <f>VLOOKUP(H$4,Attributes!$B$5:$AW$41,$B12,FALSE)</f>
        <v>9</v>
      </c>
      <c r="I12" s="123"/>
      <c r="J12" s="123">
        <f>VLOOKUP(J$4,Attributes!$B$5:$AW$41,$B12,FALSE)</f>
        <v>14</v>
      </c>
      <c r="K12" s="123"/>
      <c r="L12" s="123">
        <f>VLOOKUP(L$4,Attributes!$B$5:$AW$41,$B12,FALSE)</f>
        <v>18</v>
      </c>
      <c r="M12" s="118"/>
      <c r="T12" s="140" t="s">
        <v>148</v>
      </c>
      <c r="U12" s="141"/>
      <c r="V12" s="141"/>
      <c r="W12" s="141"/>
      <c r="X12" s="141"/>
      <c r="Y12" s="148"/>
      <c r="Z12" s="152"/>
      <c r="AA12" s="152"/>
      <c r="AB12" s="152"/>
      <c r="AC12" s="152"/>
      <c r="AD12" s="152"/>
      <c r="AE12" s="152"/>
      <c r="AF12" s="159"/>
      <c r="AG12" s="159"/>
      <c r="AH12" s="159"/>
      <c r="AI12" s="159"/>
      <c r="AJ12" s="159"/>
      <c r="AK12" s="159"/>
      <c r="AL12" s="159"/>
      <c r="AM12" s="159"/>
      <c r="AN12" s="159"/>
      <c r="AO12" s="159"/>
    </row>
    <row r="13" spans="1:41" ht="15.75" thickBot="1">
      <c r="A13" s="9" t="s">
        <v>15</v>
      </c>
      <c r="B13" s="7">
        <f>MATCH(A13,Attributes!$D$4:$AW$4,0)+2</f>
        <v>16</v>
      </c>
      <c r="C13" s="79" t="s">
        <v>125</v>
      </c>
      <c r="D13" s="97">
        <f>VLOOKUP(D$4,Attributes!$B$5:$AW$41,$B13,FALSE)</f>
        <v>12</v>
      </c>
      <c r="E13" s="123"/>
      <c r="F13" s="123">
        <f>VLOOKUP(F$4,Attributes!$B$5:$AW$41,$B13,FALSE)</f>
        <v>17</v>
      </c>
      <c r="G13" s="123"/>
      <c r="H13" s="123">
        <f>VLOOKUP(H$4,Attributes!$B$5:$AW$41,$B13,FALSE)</f>
        <v>10</v>
      </c>
      <c r="I13" s="123"/>
      <c r="J13" s="123">
        <f>VLOOKUP(J$4,Attributes!$B$5:$AW$41,$B13,FALSE)</f>
        <v>16</v>
      </c>
      <c r="K13" s="123"/>
      <c r="L13" s="123">
        <f>VLOOKUP(L$4,Attributes!$B$5:$AW$41,$B13,FALSE)</f>
        <v>18</v>
      </c>
      <c r="M13" s="118"/>
      <c r="T13" s="138">
        <f>VLOOKUP(D4,Attributes!$B$5:$AW$41,Dropdown!$R$3,FALSE)</f>
        <v>15.333333333333334</v>
      </c>
      <c r="U13" s="139">
        <f>VLOOKUP(F4,Attributes!$B$5:$AW$41,Dropdown!$R$3,FALSE)</f>
        <v>14.5</v>
      </c>
      <c r="V13" s="139">
        <f>VLOOKUP(H4,Attributes!$B$5:$AW$41,Dropdown!$R$3,FALSE)</f>
        <v>11.833333333333334</v>
      </c>
      <c r="W13" s="139">
        <f>VLOOKUP(J4,Attributes!$B$5:$AW$41,Dropdown!$R$3,FALSE)</f>
        <v>15.333333333333334</v>
      </c>
      <c r="X13" s="144">
        <f>VLOOKUP(L4,Attributes!$B$5:$AW$41,Dropdown!$R$3,FALSE)</f>
        <v>14.833333333333334</v>
      </c>
      <c r="Y13" s="150">
        <f>(T13+U13+V13+W13+X13)/5</f>
        <v>14.366666666666669</v>
      </c>
      <c r="Z13" s="152"/>
      <c r="AA13" s="152"/>
      <c r="AB13" s="152"/>
      <c r="AC13" s="152"/>
      <c r="AD13" s="152"/>
      <c r="AE13" s="152"/>
      <c r="AF13" s="159"/>
      <c r="AG13" s="159"/>
      <c r="AH13" s="159"/>
      <c r="AI13" s="159"/>
      <c r="AJ13" s="159"/>
      <c r="AK13" s="159"/>
      <c r="AL13" s="159"/>
      <c r="AM13" s="159"/>
      <c r="AN13" s="159"/>
      <c r="AO13" s="159"/>
    </row>
    <row r="14" spans="1:41" ht="15.75" customHeight="1" thickBot="1">
      <c r="A14" s="9" t="s">
        <v>16</v>
      </c>
      <c r="B14" s="7">
        <f>MATCH(A14,Attributes!$D$4:$AW$4,0)+2</f>
        <v>17</v>
      </c>
      <c r="C14" s="79" t="s">
        <v>126</v>
      </c>
      <c r="D14" s="97">
        <f>VLOOKUP(D$4,Attributes!$B$5:$AW$41,$B14,FALSE)</f>
        <v>11</v>
      </c>
      <c r="E14" s="123"/>
      <c r="F14" s="123">
        <f>VLOOKUP(F$4,Attributes!$B$5:$AW$41,$B14,FALSE)</f>
        <v>14</v>
      </c>
      <c r="G14" s="123"/>
      <c r="H14" s="123">
        <f>VLOOKUP(H$4,Attributes!$B$5:$AW$41,$B14,FALSE)</f>
        <v>11</v>
      </c>
      <c r="I14" s="123"/>
      <c r="J14" s="123">
        <f>VLOOKUP(J$4,Attributes!$B$5:$AW$41,$B14,FALSE)</f>
        <v>19</v>
      </c>
      <c r="K14" s="123"/>
      <c r="L14" s="123">
        <f>VLOOKUP(L$4,Attributes!$B$5:$AW$41,$B14,FALSE)</f>
        <v>13</v>
      </c>
      <c r="M14" s="118"/>
      <c r="T14" s="140" t="s">
        <v>154</v>
      </c>
      <c r="U14" s="141"/>
      <c r="V14" s="141"/>
      <c r="W14" s="141"/>
      <c r="X14" s="141"/>
      <c r="Y14" s="148"/>
      <c r="Z14" s="152"/>
      <c r="AA14" s="152"/>
      <c r="AB14" s="152"/>
      <c r="AC14" s="152"/>
      <c r="AD14" s="152"/>
      <c r="AE14" s="152"/>
      <c r="AF14" s="159" t="s">
        <v>173</v>
      </c>
      <c r="AG14" s="159"/>
      <c r="AH14" s="159"/>
      <c r="AI14" s="159"/>
      <c r="AJ14" s="159"/>
      <c r="AK14" s="159"/>
      <c r="AL14" s="159"/>
      <c r="AM14" s="159"/>
      <c r="AN14" s="159"/>
      <c r="AO14" s="159"/>
    </row>
    <row r="15" spans="1:41" ht="15.75" thickBot="1">
      <c r="A15" s="9" t="s">
        <v>17</v>
      </c>
      <c r="B15" s="7">
        <f>MATCH(A15,Attributes!$D$4:$AW$4,0)+2</f>
        <v>18</v>
      </c>
      <c r="C15" s="79" t="s">
        <v>127</v>
      </c>
      <c r="D15" s="97">
        <f>VLOOKUP(D$4,Attributes!$B$5:$AW$41,$B15,FALSE)</f>
        <v>14</v>
      </c>
      <c r="E15" s="123"/>
      <c r="F15" s="123">
        <f>VLOOKUP(F$4,Attributes!$B$5:$AW$41,$B15,FALSE)</f>
        <v>16</v>
      </c>
      <c r="G15" s="123"/>
      <c r="H15" s="123">
        <f>VLOOKUP(H$4,Attributes!$B$5:$AW$41,$B15,FALSE)</f>
        <v>13</v>
      </c>
      <c r="I15" s="123"/>
      <c r="J15" s="123">
        <f>VLOOKUP(J$4,Attributes!$B$5:$AW$41,$B15,FALSE)</f>
        <v>16</v>
      </c>
      <c r="K15" s="123"/>
      <c r="L15" s="123">
        <f>VLOOKUP(L$4,Attributes!$B$5:$AW$41,$B15,FALSE)</f>
        <v>14</v>
      </c>
      <c r="M15" s="118"/>
      <c r="T15" s="138">
        <f>VLOOKUP(D$4,Attributes!$B$5:$BW$41,Dropdown!$AD$3,FALSE)</f>
        <v>13.4</v>
      </c>
      <c r="U15" s="139">
        <f>VLOOKUP(F$4,Attributes!$B$5:$BW$41,Dropdown!$AD$3,FALSE)</f>
        <v>16.600000000000001</v>
      </c>
      <c r="V15" s="139">
        <f>VLOOKUP(H$4,Attributes!$B$5:$BW$41,Dropdown!$AD$3,FALSE)</f>
        <v>10.6</v>
      </c>
      <c r="W15" s="139">
        <f>VLOOKUP(J$4,Attributes!$B$5:$BW$41,Dropdown!$AD$3,FALSE)</f>
        <v>14.2</v>
      </c>
      <c r="X15" s="144">
        <f>VLOOKUP(L$4,Attributes!$B$5:$BW$41,Dropdown!$AD$3,FALSE)</f>
        <v>16.600000000000001</v>
      </c>
      <c r="Y15" s="150">
        <f>(T15+U15+V15+W15+X15)/5</f>
        <v>14.280000000000001</v>
      </c>
      <c r="Z15" s="152"/>
      <c r="AA15" s="152"/>
      <c r="AB15" s="152"/>
      <c r="AC15" s="152"/>
      <c r="AD15" s="152"/>
      <c r="AE15" s="152"/>
      <c r="AF15" s="159"/>
      <c r="AG15" s="159"/>
      <c r="AH15" s="159"/>
      <c r="AI15" s="159"/>
      <c r="AJ15" s="159"/>
      <c r="AK15" s="159"/>
      <c r="AL15" s="159"/>
      <c r="AM15" s="159"/>
      <c r="AN15" s="159"/>
      <c r="AO15" s="159"/>
    </row>
    <row r="16" spans="1:41" ht="15.75" thickBot="1">
      <c r="A16" s="9" t="s">
        <v>18</v>
      </c>
      <c r="B16" s="7">
        <f>MATCH(A16,Attributes!$D$4:$AW$4,0)+2</f>
        <v>19</v>
      </c>
      <c r="C16" s="60" t="s">
        <v>128</v>
      </c>
      <c r="D16" s="124">
        <f>VLOOKUP(D$4,Attributes!$B$5:$AW$41,$B16,FALSE)</f>
        <v>15</v>
      </c>
      <c r="E16" s="125"/>
      <c r="F16" s="125">
        <f>VLOOKUP(F$4,Attributes!$B$5:$AW$41,$B16,FALSE)</f>
        <v>16</v>
      </c>
      <c r="G16" s="125"/>
      <c r="H16" s="125">
        <f>VLOOKUP(H$4,Attributes!$B$5:$AW$41,$B16,FALSE)</f>
        <v>11</v>
      </c>
      <c r="I16" s="125"/>
      <c r="J16" s="125">
        <f>VLOOKUP(J$4,Attributes!$B$5:$AW$41,$B16,FALSE)</f>
        <v>13</v>
      </c>
      <c r="K16" s="125"/>
      <c r="L16" s="125">
        <f>VLOOKUP(L$4,Attributes!$B$5:$AW$41,$B16,FALSE)</f>
        <v>13</v>
      </c>
      <c r="M16" s="126"/>
      <c r="T16" s="140" t="s">
        <v>121</v>
      </c>
      <c r="U16" s="141"/>
      <c r="V16" s="141"/>
      <c r="W16" s="141"/>
      <c r="X16" s="141"/>
      <c r="Y16" s="148"/>
      <c r="Z16" s="152"/>
      <c r="AA16" s="152"/>
      <c r="AB16" s="152"/>
      <c r="AC16" s="152"/>
      <c r="AD16" s="152"/>
      <c r="AE16" s="152"/>
      <c r="AF16" s="161" t="s">
        <v>174</v>
      </c>
      <c r="AG16" s="158"/>
      <c r="AH16" s="158"/>
      <c r="AI16" s="158"/>
      <c r="AJ16" s="158"/>
      <c r="AK16" s="158"/>
      <c r="AL16" s="158"/>
      <c r="AM16" s="158"/>
      <c r="AN16" s="158"/>
      <c r="AO16" s="158"/>
    </row>
    <row r="17" spans="1:32" ht="15.75" thickBot="1">
      <c r="A17" s="8" t="s">
        <v>20</v>
      </c>
      <c r="B17" s="7">
        <f>MATCH(A17,Attributes!$D$4:$AW$4,0)+2</f>
        <v>20</v>
      </c>
      <c r="C17" s="121" t="s">
        <v>129</v>
      </c>
      <c r="D17" s="94">
        <f>VLOOKUP(D$4,Attributes!$B$5:$AW$41,$B17,FALSE)</f>
        <v>8</v>
      </c>
      <c r="E17" s="95"/>
      <c r="F17" s="95">
        <f>VLOOKUP(F$4,Attributes!$B$5:$AW$41,$B17,FALSE)</f>
        <v>3</v>
      </c>
      <c r="G17" s="95"/>
      <c r="H17" s="95">
        <f>VLOOKUP(H$4,Attributes!$B$5:$AW$41,$B17,FALSE)</f>
        <v>8</v>
      </c>
      <c r="I17" s="95"/>
      <c r="J17" s="95">
        <f>VLOOKUP(J$4,Attributes!$B$5:$AW$41,$B17,FALSE)</f>
        <v>8</v>
      </c>
      <c r="K17" s="95"/>
      <c r="L17" s="95">
        <f>VLOOKUP(L$4,Attributes!$B$5:$AW$41,$B17,FALSE)</f>
        <v>4</v>
      </c>
      <c r="M17" s="96"/>
      <c r="T17" s="138">
        <f>VLOOKUP(D$4,Attributes!$B$5:$BW$41,Dropdown!$AE$3,FALSE)</f>
        <v>12.333333333333334</v>
      </c>
      <c r="U17" s="139">
        <f>VLOOKUP(F$4,Attributes!$B$5:$BW$41,Dropdown!$AE$3,FALSE)</f>
        <v>11.333333333333334</v>
      </c>
      <c r="V17" s="139">
        <f>VLOOKUP(H$4,Attributes!$B$5:$BW$41,Dropdown!$AE$3,FALSE)</f>
        <v>12</v>
      </c>
      <c r="W17" s="139">
        <f>VLOOKUP(J$4,Attributes!$B$5:$BW$41,Dropdown!$AE$3,FALSE)</f>
        <v>15</v>
      </c>
      <c r="X17" s="144">
        <f>VLOOKUP(L$4,Attributes!$B$5:$BW$41,Dropdown!$AE$3,FALSE)</f>
        <v>16.333333333333332</v>
      </c>
      <c r="Y17" s="150">
        <f>(T17+U17+V17+W17+X17)/5</f>
        <v>13.4</v>
      </c>
      <c r="Z17" s="152"/>
      <c r="AA17" s="152"/>
      <c r="AB17" s="152"/>
      <c r="AC17" s="152"/>
      <c r="AD17" s="152"/>
      <c r="AE17" s="152"/>
      <c r="AF17" t="s">
        <v>175</v>
      </c>
    </row>
    <row r="18" spans="1:32" ht="15.75" thickBot="1">
      <c r="A18" s="9" t="s">
        <v>21</v>
      </c>
      <c r="B18" s="7">
        <f>MATCH(A18,Attributes!$D$4:$AW$4,0)+2</f>
        <v>21</v>
      </c>
      <c r="C18" s="79" t="s">
        <v>130</v>
      </c>
      <c r="D18" s="97">
        <f>VLOOKUP(D$4,Attributes!$B$5:$AW$41,$B18,FALSE)</f>
        <v>11</v>
      </c>
      <c r="E18" s="123"/>
      <c r="F18" s="123">
        <f>VLOOKUP(F$4,Attributes!$B$5:$AW$41,$B18,FALSE)</f>
        <v>17</v>
      </c>
      <c r="G18" s="123"/>
      <c r="H18" s="123">
        <f>VLOOKUP(H$4,Attributes!$B$5:$AW$41,$B18,FALSE)</f>
        <v>9</v>
      </c>
      <c r="I18" s="123"/>
      <c r="J18" s="123">
        <f>VLOOKUP(J$4,Attributes!$B$5:$AW$41,$B18,FALSE)</f>
        <v>13</v>
      </c>
      <c r="K18" s="123"/>
      <c r="L18" s="123">
        <f>VLOOKUP(L$4,Attributes!$B$5:$AW$41,$B18,FALSE)</f>
        <v>14</v>
      </c>
      <c r="M18" s="118"/>
      <c r="T18" s="140" t="s">
        <v>155</v>
      </c>
      <c r="U18" s="141"/>
      <c r="V18" s="141"/>
      <c r="W18" s="141"/>
      <c r="X18" s="141"/>
      <c r="Y18" s="148"/>
      <c r="Z18" s="152"/>
      <c r="AA18" s="152"/>
      <c r="AB18" s="152"/>
      <c r="AC18" s="152"/>
      <c r="AD18" s="152"/>
      <c r="AE18" s="152"/>
    </row>
    <row r="19" spans="1:32" ht="15.75" thickBot="1">
      <c r="A19" s="9" t="s">
        <v>22</v>
      </c>
      <c r="B19" s="7">
        <f>MATCH(A19,Attributes!$D$4:$AW$4,0)+2</f>
        <v>22</v>
      </c>
      <c r="C19" s="79" t="s">
        <v>131</v>
      </c>
      <c r="D19" s="97">
        <f>VLOOKUP(D$4,Attributes!$B$5:$AW$41,$B19,FALSE)</f>
        <v>12</v>
      </c>
      <c r="E19" s="123"/>
      <c r="F19" s="123">
        <f>VLOOKUP(F$4,Attributes!$B$5:$AW$41,$B19,FALSE)</f>
        <v>11</v>
      </c>
      <c r="G19" s="123"/>
      <c r="H19" s="123">
        <f>VLOOKUP(H$4,Attributes!$B$5:$AW$41,$B19,FALSE)</f>
        <v>10</v>
      </c>
      <c r="I19" s="123"/>
      <c r="J19" s="123">
        <f>VLOOKUP(J$4,Attributes!$B$5:$AW$41,$B19,FALSE)</f>
        <v>9</v>
      </c>
      <c r="K19" s="123"/>
      <c r="L19" s="123">
        <f>VLOOKUP(L$4,Attributes!$B$5:$AW$41,$B19,FALSE)</f>
        <v>19</v>
      </c>
      <c r="M19" s="118"/>
      <c r="T19" s="138">
        <f>VLOOKUP(D$4,Attributes!$B$5:$BW$41,Dropdown!$S$3,FALSE)</f>
        <v>15.428571428571429</v>
      </c>
      <c r="U19" s="139">
        <f>VLOOKUP(F$4,Attributes!$B$5:$BW$41,Dropdown!$S$3,FALSE)</f>
        <v>15.571428571428571</v>
      </c>
      <c r="V19" s="139">
        <f>VLOOKUP(H$4,Attributes!$B$5:$BW$41,Dropdown!$S$3,FALSE)</f>
        <v>12.285714285714286</v>
      </c>
      <c r="W19" s="139">
        <f>VLOOKUP(J$4,Attributes!$B$5:$BW$41,Dropdown!$S$3,FALSE)</f>
        <v>16</v>
      </c>
      <c r="X19" s="144">
        <f>VLOOKUP(L$4,Attributes!$B$5:$BW$41,Dropdown!$S$3,FALSE)</f>
        <v>13</v>
      </c>
      <c r="Y19" s="150">
        <f>(T19+U19+V19+W19+X19)/5</f>
        <v>14.457142857142856</v>
      </c>
      <c r="Z19" s="152"/>
      <c r="AA19" s="152"/>
      <c r="AB19" s="152"/>
      <c r="AC19" s="152"/>
      <c r="AD19" s="152"/>
      <c r="AE19" s="152"/>
    </row>
    <row r="20" spans="1:32" ht="15.75" thickBot="1">
      <c r="A20" s="9" t="s">
        <v>23</v>
      </c>
      <c r="B20" s="7">
        <f>MATCH(A20,Attributes!$D$4:$AW$4,0)+2</f>
        <v>23</v>
      </c>
      <c r="C20" s="79" t="s">
        <v>132</v>
      </c>
      <c r="D20" s="97">
        <f>VLOOKUP(D$4,Attributes!$B$5:$AW$41,$B20,FALSE)</f>
        <v>13</v>
      </c>
      <c r="E20" s="123"/>
      <c r="F20" s="123">
        <f>VLOOKUP(F$4,Attributes!$B$5:$AW$41,$B20,FALSE)</f>
        <v>15</v>
      </c>
      <c r="G20" s="123"/>
      <c r="H20" s="123">
        <f>VLOOKUP(H$4,Attributes!$B$5:$AW$41,$B20,FALSE)</f>
        <v>7</v>
      </c>
      <c r="I20" s="123"/>
      <c r="J20" s="123">
        <f>VLOOKUP(J$4,Attributes!$B$5:$AW$41,$B20,FALSE)</f>
        <v>17</v>
      </c>
      <c r="K20" s="123"/>
      <c r="L20" s="123">
        <f>VLOOKUP(L$4,Attributes!$B$5:$AW$41,$B20,FALSE)</f>
        <v>10</v>
      </c>
      <c r="M20" s="118"/>
      <c r="T20" s="140" t="s">
        <v>123</v>
      </c>
      <c r="U20" s="141"/>
      <c r="V20" s="141"/>
      <c r="W20" s="141"/>
      <c r="X20" s="141"/>
      <c r="Y20" s="148"/>
      <c r="Z20" s="152"/>
      <c r="AA20" s="152"/>
      <c r="AB20" s="152"/>
      <c r="AC20" s="152"/>
      <c r="AD20" s="152"/>
      <c r="AE20" s="152"/>
    </row>
    <row r="21" spans="1:32" ht="15.75" thickBot="1">
      <c r="A21" s="9" t="s">
        <v>24</v>
      </c>
      <c r="B21" s="7">
        <f>MATCH(A21,Attributes!$D$4:$AW$4,0)+2</f>
        <v>24</v>
      </c>
      <c r="C21" s="79" t="s">
        <v>133</v>
      </c>
      <c r="D21" s="97">
        <f>VLOOKUP(D$4,Attributes!$B$5:$AW$41,$B21,FALSE)</f>
        <v>16</v>
      </c>
      <c r="E21" s="123"/>
      <c r="F21" s="123">
        <f>VLOOKUP(F$4,Attributes!$B$5:$AW$41,$B21,FALSE)</f>
        <v>16</v>
      </c>
      <c r="G21" s="123"/>
      <c r="H21" s="123">
        <f>VLOOKUP(H$4,Attributes!$B$5:$AW$41,$B21,FALSE)</f>
        <v>13</v>
      </c>
      <c r="I21" s="123"/>
      <c r="J21" s="123">
        <f>VLOOKUP(J$4,Attributes!$B$5:$AW$41,$B21,FALSE)</f>
        <v>15</v>
      </c>
      <c r="K21" s="123"/>
      <c r="L21" s="123">
        <f>VLOOKUP(L$4,Attributes!$B$5:$AW$41,$B21,FALSE)</f>
        <v>13</v>
      </c>
      <c r="M21" s="118"/>
      <c r="T21" s="138">
        <f>VLOOKUP(D$4,Attributes!$B$5:$BW$41,Dropdown!$T$3,FALSE)</f>
        <v>13</v>
      </c>
      <c r="U21" s="139">
        <f>VLOOKUP(F$4,Attributes!$B$5:$BW$41,Dropdown!$T$3,FALSE)</f>
        <v>16.333333333333332</v>
      </c>
      <c r="V21" s="139">
        <f>VLOOKUP(H$4,Attributes!$B$5:$BW$41,Dropdown!$T$3,FALSE)</f>
        <v>9.6666666666666661</v>
      </c>
      <c r="W21" s="139">
        <f>VLOOKUP(J$4,Attributes!$B$5:$BW$41,Dropdown!$T$3,FALSE)</f>
        <v>15.666666666666666</v>
      </c>
      <c r="X21" s="144">
        <f>VLOOKUP(L$4,Attributes!$B$5:$BW$41,Dropdown!$T$3,FALSE)</f>
        <v>12.333333333333334</v>
      </c>
      <c r="Y21" s="150">
        <f>(T21+U21+V21+W21+X21)/5</f>
        <v>13.4</v>
      </c>
      <c r="Z21" s="152"/>
      <c r="AA21" s="152"/>
      <c r="AB21" s="152"/>
      <c r="AC21" s="152"/>
      <c r="AD21" s="152"/>
      <c r="AE21" s="152"/>
    </row>
    <row r="22" spans="1:32" ht="15.75" thickBot="1">
      <c r="A22" s="9" t="s">
        <v>25</v>
      </c>
      <c r="B22" s="7">
        <f>MATCH(A22,Attributes!$D$4:$AW$4,0)+2</f>
        <v>25</v>
      </c>
      <c r="C22" s="79" t="s">
        <v>134</v>
      </c>
      <c r="D22" s="97">
        <f>VLOOKUP(D$4,Attributes!$B$5:$AW$41,$B22,FALSE)</f>
        <v>13</v>
      </c>
      <c r="E22" s="123"/>
      <c r="F22" s="123">
        <f>VLOOKUP(F$4,Attributes!$B$5:$AW$41,$B22,FALSE)</f>
        <v>13</v>
      </c>
      <c r="G22" s="123"/>
      <c r="H22" s="123">
        <f>VLOOKUP(H$4,Attributes!$B$5:$AW$41,$B22,FALSE)</f>
        <v>13</v>
      </c>
      <c r="I22" s="123"/>
      <c r="J22" s="123">
        <f>VLOOKUP(J$4,Attributes!$B$5:$AW$41,$B22,FALSE)</f>
        <v>15</v>
      </c>
      <c r="K22" s="123"/>
      <c r="L22" s="123">
        <f>VLOOKUP(L$4,Attributes!$B$5:$AW$41,$B22,FALSE)</f>
        <v>10</v>
      </c>
      <c r="M22" s="118"/>
      <c r="T22" s="140" t="s">
        <v>156</v>
      </c>
      <c r="U22" s="141"/>
      <c r="V22" s="141"/>
      <c r="W22" s="141"/>
      <c r="X22" s="141"/>
      <c r="Y22" s="148"/>
      <c r="Z22" s="152"/>
      <c r="AA22" s="152"/>
      <c r="AB22" s="152"/>
      <c r="AC22" s="152"/>
      <c r="AD22" s="152"/>
      <c r="AE22" s="152"/>
    </row>
    <row r="23" spans="1:32" ht="15.75" thickBot="1">
      <c r="A23" s="9" t="s">
        <v>26</v>
      </c>
      <c r="B23" s="7">
        <f>MATCH(A23,Attributes!$D$4:$AW$4,0)+2</f>
        <v>26</v>
      </c>
      <c r="C23" s="79" t="s">
        <v>135</v>
      </c>
      <c r="D23" s="97">
        <f>VLOOKUP(D$4,Attributes!$B$5:$AW$41,$B23,FALSE)</f>
        <v>12</v>
      </c>
      <c r="E23" s="123"/>
      <c r="F23" s="123">
        <f>VLOOKUP(F$4,Attributes!$B$5:$AW$41,$B23,FALSE)</f>
        <v>13</v>
      </c>
      <c r="G23" s="123"/>
      <c r="H23" s="123">
        <f>VLOOKUP(H$4,Attributes!$B$5:$AW$41,$B23,FALSE)</f>
        <v>8</v>
      </c>
      <c r="I23" s="123"/>
      <c r="J23" s="123">
        <f>VLOOKUP(J$4,Attributes!$B$5:$AW$41,$B23,FALSE)</f>
        <v>11</v>
      </c>
      <c r="K23" s="123"/>
      <c r="L23" s="123">
        <f>VLOOKUP(L$4,Attributes!$B$5:$AW$41,$B23,FALSE)</f>
        <v>17</v>
      </c>
      <c r="M23" s="118"/>
      <c r="T23" s="142">
        <f>VLOOKUP(D$4,Attributes!$B$5:$BW$41,Dropdown!$U$3,FALSE)</f>
        <v>14.166666666666666</v>
      </c>
      <c r="U23" s="143">
        <f>VLOOKUP(F$4,Attributes!$B$5:$BW$41,Dropdown!$U$3,FALSE)</f>
        <v>12</v>
      </c>
      <c r="V23" s="143">
        <f>VLOOKUP(H$4,Attributes!$B$5:$BW$41,Dropdown!$U$3,FALSE)</f>
        <v>12.333333333333334</v>
      </c>
      <c r="W23" s="143">
        <f>VLOOKUP(J$4,Attributes!$B$5:$BW$41,Dropdown!$U$3,FALSE)</f>
        <v>16.166666666666668</v>
      </c>
      <c r="X23" s="146">
        <f>VLOOKUP(L$4,Attributes!$B$5:$BW$41,Dropdown!$U$3,FALSE)</f>
        <v>14.166666666666666</v>
      </c>
      <c r="Y23" s="150">
        <f>(T23+U23+V23+W23+X23)/5</f>
        <v>13.766666666666669</v>
      </c>
      <c r="Z23" s="152"/>
      <c r="AA23" s="152"/>
      <c r="AB23" s="152"/>
      <c r="AC23" s="152"/>
      <c r="AD23" s="152"/>
      <c r="AE23" s="152"/>
    </row>
    <row r="24" spans="1:32">
      <c r="A24" s="9" t="s">
        <v>27</v>
      </c>
      <c r="B24" s="7">
        <f>MATCH(A24,Attributes!$D$4:$AW$4,0)+2</f>
        <v>27</v>
      </c>
      <c r="C24" s="79" t="s">
        <v>136</v>
      </c>
      <c r="D24" s="97">
        <f>VLOOKUP(D$4,Attributes!$B$5:$AW$41,$B24,FALSE)</f>
        <v>16</v>
      </c>
      <c r="E24" s="123"/>
      <c r="F24" s="123">
        <f>VLOOKUP(F$4,Attributes!$B$5:$AW$41,$B24,FALSE)</f>
        <v>16</v>
      </c>
      <c r="G24" s="123"/>
      <c r="H24" s="123">
        <f>VLOOKUP(H$4,Attributes!$B$5:$AW$41,$B24,FALSE)</f>
        <v>13</v>
      </c>
      <c r="I24" s="123"/>
      <c r="J24" s="123">
        <f>VLOOKUP(J$4,Attributes!$B$5:$AW$41,$B24,FALSE)</f>
        <v>13</v>
      </c>
      <c r="K24" s="123"/>
      <c r="L24" s="123">
        <f>VLOOKUP(L$4,Attributes!$B$5:$AW$41,$B24,FALSE)</f>
        <v>17</v>
      </c>
      <c r="M24" s="118"/>
    </row>
    <row r="25" spans="1:32" ht="15.75" thickBot="1">
      <c r="A25" s="9" t="s">
        <v>28</v>
      </c>
      <c r="B25" s="7">
        <f>MATCH(A25,Attributes!$D$4:$AW$4,0)+2</f>
        <v>28</v>
      </c>
      <c r="C25" s="60" t="s">
        <v>137</v>
      </c>
      <c r="D25" s="124">
        <f>VLOOKUP(D$4,Attributes!$B$5:$AW$41,$B25,FALSE)</f>
        <v>14</v>
      </c>
      <c r="E25" s="125"/>
      <c r="F25" s="125">
        <f>VLOOKUP(F$4,Attributes!$B$5:$AW$41,$B25,FALSE)</f>
        <v>15</v>
      </c>
      <c r="G25" s="125"/>
      <c r="H25" s="125">
        <f>VLOOKUP(H$4,Attributes!$B$5:$AW$41,$B25,FALSE)</f>
        <v>15</v>
      </c>
      <c r="I25" s="125"/>
      <c r="J25" s="125">
        <f>VLOOKUP(J$4,Attributes!$B$5:$AW$41,$B25,FALSE)</f>
        <v>16</v>
      </c>
      <c r="K25" s="125"/>
      <c r="L25" s="125">
        <f>VLOOKUP(L$4,Attributes!$B$5:$AW$41,$B25,FALSE)</f>
        <v>16</v>
      </c>
      <c r="M25" s="126"/>
    </row>
    <row r="26" spans="1:32">
      <c r="A26" s="8" t="s">
        <v>30</v>
      </c>
      <c r="B26" s="7">
        <f>MATCH(A26,Attributes!$D$4:$AW$4,0)+2</f>
        <v>29</v>
      </c>
      <c r="C26" s="121" t="s">
        <v>138</v>
      </c>
      <c r="D26" s="94">
        <f>VLOOKUP(D$4,Attributes!$B$5:$AW$41,$B26,FALSE)</f>
        <v>20</v>
      </c>
      <c r="E26" s="95"/>
      <c r="F26" s="95">
        <f>VLOOKUP(F$4,Attributes!$B$5:$AW$41,$B26,FALSE)</f>
        <v>12</v>
      </c>
      <c r="G26" s="95"/>
      <c r="H26" s="95">
        <f>VLOOKUP(H$4,Attributes!$B$5:$AW$41,$B26,FALSE)</f>
        <v>15</v>
      </c>
      <c r="I26" s="95"/>
      <c r="J26" s="95">
        <f>VLOOKUP(J$4,Attributes!$B$5:$AW$41,$B26,FALSE)</f>
        <v>17</v>
      </c>
      <c r="K26" s="95"/>
      <c r="L26" s="95">
        <f>VLOOKUP(L$4,Attributes!$B$5:$AW$41,$B26,FALSE)</f>
        <v>11</v>
      </c>
      <c r="M26" s="96"/>
    </row>
    <row r="27" spans="1:32">
      <c r="A27" s="9" t="s">
        <v>31</v>
      </c>
      <c r="B27" s="7">
        <f>MATCH(A27,Attributes!$D$4:$AW$4,0)+2</f>
        <v>30</v>
      </c>
      <c r="C27" s="79" t="s">
        <v>139</v>
      </c>
      <c r="D27" s="97">
        <f>VLOOKUP(D$4,Attributes!$B$5:$AW$41,$B27,FALSE)</f>
        <v>17</v>
      </c>
      <c r="E27" s="123"/>
      <c r="F27" s="123">
        <f>VLOOKUP(F$4,Attributes!$B$5:$AW$41,$B27,FALSE)</f>
        <v>15</v>
      </c>
      <c r="G27" s="123"/>
      <c r="H27" s="123">
        <f>VLOOKUP(H$4,Attributes!$B$5:$AW$41,$B27,FALSE)</f>
        <v>16</v>
      </c>
      <c r="I27" s="123"/>
      <c r="J27" s="123">
        <f>VLOOKUP(J$4,Attributes!$B$5:$AW$41,$B27,FALSE)</f>
        <v>16</v>
      </c>
      <c r="K27" s="123"/>
      <c r="L27" s="123">
        <f>VLOOKUP(L$4,Attributes!$B$5:$AW$41,$B27,FALSE)</f>
        <v>10</v>
      </c>
      <c r="M27" s="118"/>
    </row>
    <row r="28" spans="1:32">
      <c r="A28" s="9" t="s">
        <v>32</v>
      </c>
      <c r="B28" s="7">
        <f>MATCH(A28,Attributes!$D$4:$AW$4,0)+2</f>
        <v>31</v>
      </c>
      <c r="C28" s="79" t="s">
        <v>140</v>
      </c>
      <c r="D28" s="97">
        <f>VLOOKUP(D$4,Attributes!$B$5:$AW$41,$B28,FALSE)</f>
        <v>10</v>
      </c>
      <c r="E28" s="123"/>
      <c r="F28" s="123">
        <f>VLOOKUP(F$4,Attributes!$B$5:$AW$41,$B28,FALSE)</f>
        <v>13</v>
      </c>
      <c r="G28" s="123"/>
      <c r="H28" s="123">
        <f>VLOOKUP(H$4,Attributes!$B$5:$AW$41,$B28,FALSE)</f>
        <v>12</v>
      </c>
      <c r="I28" s="123"/>
      <c r="J28" s="123">
        <f>VLOOKUP(J$4,Attributes!$B$5:$AW$41,$B28,FALSE)</f>
        <v>14</v>
      </c>
      <c r="K28" s="123"/>
      <c r="L28" s="123">
        <f>VLOOKUP(L$4,Attributes!$B$5:$AW$41,$B28,FALSE)</f>
        <v>19</v>
      </c>
      <c r="M28" s="118"/>
    </row>
    <row r="29" spans="1:32" ht="15.75" thickBot="1">
      <c r="A29" s="9" t="s">
        <v>33</v>
      </c>
      <c r="B29" s="7">
        <f>MATCH(A29,Attributes!$D$4:$AW$4,0)+2</f>
        <v>32</v>
      </c>
      <c r="C29" s="79" t="s">
        <v>141</v>
      </c>
      <c r="D29" s="97">
        <f>VLOOKUP(D$4,Attributes!$B$5:$AW$41,$B29,FALSE)</f>
        <v>20</v>
      </c>
      <c r="E29" s="123"/>
      <c r="F29" s="123">
        <f>VLOOKUP(F$4,Attributes!$B$5:$AW$41,$B29,FALSE)</f>
        <v>12</v>
      </c>
      <c r="G29" s="123"/>
      <c r="H29" s="123">
        <f>VLOOKUP(H$4,Attributes!$B$5:$AW$41,$B29,FALSE)</f>
        <v>16</v>
      </c>
      <c r="I29" s="123"/>
      <c r="J29" s="123">
        <f>VLOOKUP(J$4,Attributes!$B$5:$AW$41,$B29,FALSE)</f>
        <v>18</v>
      </c>
      <c r="K29" s="123"/>
      <c r="L29" s="123">
        <f>VLOOKUP(L$4,Attributes!$B$5:$AW$41,$B29,FALSE)</f>
        <v>12</v>
      </c>
      <c r="M29" s="118"/>
    </row>
    <row r="30" spans="1:32">
      <c r="A30" s="122" t="s">
        <v>34</v>
      </c>
      <c r="B30" s="7">
        <f>MATCH(A30,Attributes!$D$4:$AW$4,0)+2</f>
        <v>33</v>
      </c>
      <c r="C30" s="79" t="s">
        <v>142</v>
      </c>
      <c r="D30" s="97">
        <f>VLOOKUP(D$4,Attributes!$B$5:$AW$41,$B30,FALSE)</f>
        <v>15</v>
      </c>
      <c r="E30" s="123"/>
      <c r="F30" s="123">
        <f>VLOOKUP(F$4,Attributes!$B$5:$AW$41,$B30,FALSE)</f>
        <v>20</v>
      </c>
      <c r="G30" s="123"/>
      <c r="H30" s="123">
        <f>VLOOKUP(H$4,Attributes!$B$5:$AW$41,$B30,FALSE)</f>
        <v>13</v>
      </c>
      <c r="I30" s="123"/>
      <c r="J30" s="123">
        <f>VLOOKUP(J$4,Attributes!$B$5:$AW$41,$B30,FALSE)</f>
        <v>14</v>
      </c>
      <c r="K30" s="123"/>
      <c r="L30" s="123">
        <f>VLOOKUP(L$4,Attributes!$B$5:$AW$41,$B30,FALSE)</f>
        <v>17</v>
      </c>
      <c r="M30" s="118"/>
    </row>
    <row r="31" spans="1:32" ht="15.75" thickBot="1">
      <c r="A31" s="9" t="s">
        <v>35</v>
      </c>
      <c r="B31" s="7">
        <f>MATCH(A31,Attributes!$D$4:$AW$4,0)+2</f>
        <v>34</v>
      </c>
      <c r="C31" s="60" t="s">
        <v>143</v>
      </c>
      <c r="D31" s="124">
        <f>VLOOKUP(D$4,Attributes!$B$5:$AW$41,$B31,FALSE)</f>
        <v>10</v>
      </c>
      <c r="E31" s="125"/>
      <c r="F31" s="125">
        <f>VLOOKUP(F$4,Attributes!$B$5:$AW$41,$B31,FALSE)</f>
        <v>13</v>
      </c>
      <c r="G31" s="125"/>
      <c r="H31" s="125">
        <f>VLOOKUP(H$4,Attributes!$B$5:$AW$41,$B31,FALSE)</f>
        <v>18</v>
      </c>
      <c r="I31" s="125"/>
      <c r="J31" s="125">
        <f>VLOOKUP(J$4,Attributes!$B$5:$AW$41,$B31,FALSE)</f>
        <v>15</v>
      </c>
      <c r="K31" s="125"/>
      <c r="L31" s="125">
        <f>VLOOKUP(L$4,Attributes!$B$5:$AW$41,$B31,FALSE)</f>
        <v>15</v>
      </c>
      <c r="M31" s="126"/>
    </row>
  </sheetData>
  <mergeCells count="165">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T22:Y22"/>
    <mergeCell ref="D23:E23"/>
    <mergeCell ref="F23:G23"/>
    <mergeCell ref="H23:I23"/>
    <mergeCell ref="J23:K23"/>
    <mergeCell ref="L23:M23"/>
    <mergeCell ref="D21:E21"/>
    <mergeCell ref="F21:G21"/>
    <mergeCell ref="H21:I21"/>
    <mergeCell ref="J21:K21"/>
    <mergeCell ref="L21:M21"/>
    <mergeCell ref="D22:E22"/>
    <mergeCell ref="F22:G22"/>
    <mergeCell ref="H22:I22"/>
    <mergeCell ref="J22:K22"/>
    <mergeCell ref="L22:M22"/>
    <mergeCell ref="D20:E20"/>
    <mergeCell ref="F20:G20"/>
    <mergeCell ref="H20:I20"/>
    <mergeCell ref="J20:K20"/>
    <mergeCell ref="L20:M20"/>
    <mergeCell ref="T20:Y20"/>
    <mergeCell ref="T18:Y18"/>
    <mergeCell ref="D19:E19"/>
    <mergeCell ref="F19:G19"/>
    <mergeCell ref="H19:I19"/>
    <mergeCell ref="J19:K19"/>
    <mergeCell ref="L19:M19"/>
    <mergeCell ref="D17:E17"/>
    <mergeCell ref="F17:G17"/>
    <mergeCell ref="H17:I17"/>
    <mergeCell ref="J17:K17"/>
    <mergeCell ref="L17:M17"/>
    <mergeCell ref="D18:E18"/>
    <mergeCell ref="F18:G18"/>
    <mergeCell ref="H18:I18"/>
    <mergeCell ref="J18:K18"/>
    <mergeCell ref="L18:M18"/>
    <mergeCell ref="D16:E16"/>
    <mergeCell ref="F16:G16"/>
    <mergeCell ref="H16:I16"/>
    <mergeCell ref="J16:K16"/>
    <mergeCell ref="L16:M16"/>
    <mergeCell ref="T16:Y16"/>
    <mergeCell ref="AF14:AO15"/>
    <mergeCell ref="D15:E15"/>
    <mergeCell ref="F15:G15"/>
    <mergeCell ref="H15:I15"/>
    <mergeCell ref="J15:K15"/>
    <mergeCell ref="L15:M15"/>
    <mergeCell ref="D14:E14"/>
    <mergeCell ref="F14:G14"/>
    <mergeCell ref="H14:I14"/>
    <mergeCell ref="J14:K14"/>
    <mergeCell ref="L14:M14"/>
    <mergeCell ref="T14:Y14"/>
    <mergeCell ref="L12:M12"/>
    <mergeCell ref="T12:Y12"/>
    <mergeCell ref="D13:E13"/>
    <mergeCell ref="F13:G13"/>
    <mergeCell ref="H13:I13"/>
    <mergeCell ref="J13:K13"/>
    <mergeCell ref="L13:M13"/>
    <mergeCell ref="D11:E11"/>
    <mergeCell ref="F11:G11"/>
    <mergeCell ref="H11:I11"/>
    <mergeCell ref="J11:K11"/>
    <mergeCell ref="L11:M11"/>
    <mergeCell ref="AF11:AO13"/>
    <mergeCell ref="D12:E12"/>
    <mergeCell ref="F12:G12"/>
    <mergeCell ref="H12:I12"/>
    <mergeCell ref="J12:K12"/>
    <mergeCell ref="D10:E10"/>
    <mergeCell ref="F10:G10"/>
    <mergeCell ref="H10:I10"/>
    <mergeCell ref="J10:K10"/>
    <mergeCell ref="L10:M10"/>
    <mergeCell ref="T10:Y10"/>
    <mergeCell ref="Z8:AE8"/>
    <mergeCell ref="D9:E9"/>
    <mergeCell ref="F9:G9"/>
    <mergeCell ref="H9:I9"/>
    <mergeCell ref="J9:K9"/>
    <mergeCell ref="L9:M9"/>
    <mergeCell ref="D8:E8"/>
    <mergeCell ref="F8:G8"/>
    <mergeCell ref="H8:I8"/>
    <mergeCell ref="J8:K8"/>
    <mergeCell ref="L8:M8"/>
    <mergeCell ref="T8:Y8"/>
    <mergeCell ref="T6:Y6"/>
    <mergeCell ref="Z6:AE6"/>
    <mergeCell ref="D7:E7"/>
    <mergeCell ref="F7:G7"/>
    <mergeCell ref="H7:I7"/>
    <mergeCell ref="J7:K7"/>
    <mergeCell ref="L7:M7"/>
    <mergeCell ref="N7:P7"/>
    <mergeCell ref="N5:P5"/>
    <mergeCell ref="D6:E6"/>
    <mergeCell ref="F6:G6"/>
    <mergeCell ref="H6:I6"/>
    <mergeCell ref="J6:K6"/>
    <mergeCell ref="L6:M6"/>
    <mergeCell ref="H3:I3"/>
    <mergeCell ref="J3:K3"/>
    <mergeCell ref="L3:M3"/>
    <mergeCell ref="T4:Y4"/>
    <mergeCell ref="Z4:AE4"/>
    <mergeCell ref="D5:E5"/>
    <mergeCell ref="F5:G5"/>
    <mergeCell ref="H5:I5"/>
    <mergeCell ref="J5:K5"/>
    <mergeCell ref="L5:M5"/>
    <mergeCell ref="D1:AE1"/>
    <mergeCell ref="AF1:AN1"/>
    <mergeCell ref="D2:I2"/>
    <mergeCell ref="J2:M2"/>
    <mergeCell ref="N2:P3"/>
    <mergeCell ref="Q2:S3"/>
    <mergeCell ref="T2:Y2"/>
    <mergeCell ref="Z2:AE2"/>
    <mergeCell ref="D3:E3"/>
    <mergeCell ref="F3:G3"/>
  </mergeCells>
  <conditionalFormatting sqref="D5:M31">
    <cfRule type="cellIs" dxfId="5" priority="1" operator="between">
      <formula>10</formula>
      <formula>14</formula>
    </cfRule>
    <cfRule type="cellIs" dxfId="4" priority="2" operator="greaterThan">
      <formula>14</formula>
    </cfRule>
  </conditionalFormatting>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topLeftCell="C1" workbookViewId="0">
      <selection activeCell="R10" sqref="R10"/>
    </sheetView>
  </sheetViews>
  <sheetFormatPr defaultRowHeight="15"/>
  <cols>
    <col min="1" max="1" width="0" hidden="1" customWidth="1"/>
    <col min="2" max="2" width="3" hidden="1" customWidth="1"/>
    <col min="3" max="3" width="14.140625" bestFit="1" customWidth="1"/>
    <col min="4" max="4" width="15.7109375" customWidth="1"/>
    <col min="5" max="5" width="2" bestFit="1" customWidth="1"/>
    <col min="6" max="6" width="15.7109375" customWidth="1"/>
    <col min="7" max="7" width="2" bestFit="1" customWidth="1"/>
    <col min="8" max="8" width="15.7109375" customWidth="1"/>
    <col min="9" max="9" width="2" bestFit="1" customWidth="1"/>
    <col min="10" max="10" width="15.85546875" customWidth="1"/>
    <col min="11" max="11" width="2" bestFit="1" customWidth="1"/>
    <col min="12" max="12" width="15.7109375" customWidth="1"/>
    <col min="13" max="13" width="2" bestFit="1" customWidth="1"/>
    <col min="14" max="16" width="3" bestFit="1" customWidth="1"/>
    <col min="17" max="17" width="2" bestFit="1" customWidth="1"/>
    <col min="18" max="18" width="3" bestFit="1" customWidth="1"/>
    <col min="19" max="19" width="2" bestFit="1" customWidth="1"/>
    <col min="20" max="20" width="4.42578125" bestFit="1" customWidth="1"/>
    <col min="21" max="21" width="7" bestFit="1" customWidth="1"/>
    <col min="22" max="22" width="5.5703125" bestFit="1" customWidth="1"/>
    <col min="23" max="24" width="5.5703125" customWidth="1"/>
    <col min="25" max="25" width="5.85546875" bestFit="1" customWidth="1"/>
    <col min="26" max="31" width="5.85546875" customWidth="1"/>
  </cols>
  <sheetData>
    <row r="1" spans="1:41" ht="19.5" thickBot="1">
      <c r="D1" s="103" t="s">
        <v>87</v>
      </c>
      <c r="E1" s="103"/>
      <c r="F1" s="103"/>
      <c r="G1" s="103"/>
      <c r="H1" s="103"/>
      <c r="I1" s="103"/>
      <c r="J1" s="103"/>
      <c r="K1" s="103"/>
      <c r="L1" s="103"/>
      <c r="M1" s="103"/>
      <c r="N1" s="103"/>
      <c r="O1" s="103"/>
      <c r="P1" s="103"/>
      <c r="Q1" s="103"/>
      <c r="R1" s="103"/>
      <c r="S1" s="103"/>
      <c r="T1" s="131"/>
      <c r="U1" s="131"/>
      <c r="V1" s="131"/>
      <c r="W1" s="131"/>
      <c r="X1" s="131"/>
      <c r="Y1" s="131"/>
      <c r="Z1" s="131"/>
      <c r="AA1" s="131"/>
      <c r="AB1" s="131"/>
      <c r="AC1" s="131"/>
      <c r="AD1" s="131"/>
      <c r="AE1" s="131"/>
      <c r="AF1" s="156" t="s">
        <v>161</v>
      </c>
      <c r="AG1" s="156"/>
      <c r="AH1" s="156"/>
      <c r="AI1" s="156"/>
      <c r="AJ1" s="156"/>
      <c r="AK1" s="156"/>
      <c r="AL1" s="156"/>
      <c r="AM1" s="156"/>
      <c r="AN1" s="156"/>
    </row>
    <row r="2" spans="1:41" ht="19.5" thickBot="1">
      <c r="D2" s="127" t="s">
        <v>84</v>
      </c>
      <c r="E2" s="128"/>
      <c r="F2" s="128"/>
      <c r="G2" s="128"/>
      <c r="H2" s="128"/>
      <c r="I2" s="129"/>
      <c r="J2" s="127" t="s">
        <v>85</v>
      </c>
      <c r="K2" s="128"/>
      <c r="L2" s="128"/>
      <c r="M2" s="129"/>
      <c r="N2" s="100" t="s">
        <v>58</v>
      </c>
      <c r="O2" s="101"/>
      <c r="P2" s="102"/>
      <c r="Q2" s="100" t="s">
        <v>116</v>
      </c>
      <c r="R2" s="101"/>
      <c r="S2" s="101"/>
      <c r="T2" s="134" t="s">
        <v>65</v>
      </c>
      <c r="U2" s="135"/>
      <c r="V2" s="135"/>
      <c r="W2" s="135"/>
      <c r="X2" s="135"/>
      <c r="Y2" s="147"/>
      <c r="Z2" s="154" t="s">
        <v>157</v>
      </c>
      <c r="AA2" s="153"/>
      <c r="AB2" s="153"/>
      <c r="AC2" s="153"/>
      <c r="AD2" s="153"/>
      <c r="AE2" s="153"/>
      <c r="AF2" t="s">
        <v>162</v>
      </c>
    </row>
    <row r="3" spans="1:41" ht="15.75" thickBot="1">
      <c r="D3" s="110" t="s">
        <v>81</v>
      </c>
      <c r="E3" s="93"/>
      <c r="F3" s="91" t="s">
        <v>82</v>
      </c>
      <c r="G3" s="93"/>
      <c r="H3" s="91" t="s">
        <v>83</v>
      </c>
      <c r="I3" s="111"/>
      <c r="J3" s="110" t="s">
        <v>81</v>
      </c>
      <c r="K3" s="93"/>
      <c r="L3" s="91" t="s">
        <v>83</v>
      </c>
      <c r="M3" s="111"/>
      <c r="N3" s="104"/>
      <c r="O3" s="105"/>
      <c r="P3" s="106"/>
      <c r="Q3" s="104"/>
      <c r="R3" s="105"/>
      <c r="S3" s="105"/>
      <c r="T3" s="136" t="s">
        <v>81</v>
      </c>
      <c r="U3" s="137" t="s">
        <v>82</v>
      </c>
      <c r="V3" s="137" t="s">
        <v>83</v>
      </c>
      <c r="W3" s="137" t="s">
        <v>75</v>
      </c>
      <c r="X3" s="145" t="s">
        <v>76</v>
      </c>
      <c r="Y3" s="151" t="s">
        <v>144</v>
      </c>
      <c r="Z3" s="136" t="s">
        <v>81</v>
      </c>
      <c r="AA3" s="137" t="s">
        <v>82</v>
      </c>
      <c r="AB3" s="137" t="s">
        <v>83</v>
      </c>
      <c r="AC3" s="137" t="s">
        <v>75</v>
      </c>
      <c r="AD3" s="145" t="s">
        <v>76</v>
      </c>
      <c r="AE3" s="151" t="s">
        <v>144</v>
      </c>
      <c r="AF3" s="157" t="s">
        <v>163</v>
      </c>
    </row>
    <row r="4" spans="1:41" ht="15.75" thickBot="1">
      <c r="D4" s="79" t="str">
        <f>Lines!E12</f>
        <v>Andreas Johnson</v>
      </c>
      <c r="E4" s="80">
        <f>VLOOKUP(D4,Attributes!$B$5:$AW$41,Dropdown!$I$3,FALSE)</f>
        <v>1</v>
      </c>
      <c r="F4" s="15" t="str">
        <f>Lines!G12</f>
        <v>Luke Glendening</v>
      </c>
      <c r="G4" s="14">
        <f>VLOOKUP(F4,Attributes!$B$5:$AW$41,Dropdown!$J$3,FALSE)</f>
        <v>1</v>
      </c>
      <c r="H4" s="15" t="str">
        <f>Lines!I12</f>
        <v>Chris Kreider</v>
      </c>
      <c r="I4" s="66">
        <f>VLOOKUP(H4,Attributes!$B$5:$AW$41,Dropdown!$K$3,FALSE)</f>
        <v>2</v>
      </c>
      <c r="J4" s="79" t="str">
        <f>Lines!K12</f>
        <v>Erik Gudbranson</v>
      </c>
      <c r="K4" s="14">
        <f>VLOOKUP(J4,Attributes!$B$5:$AW$41,Dropdown!$G$3,FALSE)</f>
        <v>1</v>
      </c>
      <c r="L4" s="15" t="str">
        <f>Lines!M12</f>
        <v>Damon Severson</v>
      </c>
      <c r="M4" s="66">
        <f>VLOOKUP(L4,Attributes!$B$5:$AW$41,Dropdown!$H$3,FALSE)</f>
        <v>1</v>
      </c>
      <c r="N4" s="67">
        <f>VLOOKUP(D4,Attributes!$B$5:$AW$41,Dropdown!$L$3,FALSE)</f>
        <v>14.5</v>
      </c>
      <c r="O4" s="68">
        <f>VLOOKUP(F4,Attributes!$B$5:$AW$41,Dropdown!$L$3,FALSE)</f>
        <v>10.25</v>
      </c>
      <c r="P4" s="69">
        <f>VLOOKUP(H4,Attributes!$B$5:$AW$41,Dropdown!$L$3,FALSE)</f>
        <v>10.25</v>
      </c>
      <c r="Q4" s="67">
        <f>VLOOKUP(D4,Attributes!$B$5:$AW$41,Dropdown!$Z$3,FALSE)</f>
        <v>5</v>
      </c>
      <c r="R4" s="68">
        <f>VLOOKUP(F4,Attributes!$B$5:$AW$41,Dropdown!$Z$3,FALSE)</f>
        <v>16</v>
      </c>
      <c r="S4" s="68">
        <f>VLOOKUP(H4,Attributes!$B$5:$AW$41,Dropdown!$Z$3,FALSE)</f>
        <v>9</v>
      </c>
      <c r="T4" s="133" t="s">
        <v>151</v>
      </c>
      <c r="U4" s="132"/>
      <c r="V4" s="132"/>
      <c r="W4" s="132"/>
      <c r="X4" s="132"/>
      <c r="Y4" s="149"/>
      <c r="Z4" s="155" t="s">
        <v>158</v>
      </c>
      <c r="AA4" s="130"/>
      <c r="AB4" s="130"/>
      <c r="AC4" s="130"/>
      <c r="AD4" s="130"/>
      <c r="AE4" s="130"/>
      <c r="AF4" t="s">
        <v>164</v>
      </c>
    </row>
    <row r="5" spans="1:41" ht="15.75" thickBot="1">
      <c r="A5" s="8" t="s">
        <v>10</v>
      </c>
      <c r="B5" s="7">
        <f>MATCH(A5,Attributes!$D$4:$AW$4,0)+2</f>
        <v>8</v>
      </c>
      <c r="C5" s="121" t="s">
        <v>117</v>
      </c>
      <c r="D5" s="94">
        <f>VLOOKUP(D$4,Attributes!$B$5:$AW$41,$B5,FALSE)</f>
        <v>7</v>
      </c>
      <c r="E5" s="95"/>
      <c r="F5" s="95">
        <f>VLOOKUP(F$4,Attributes!$B$5:$AW$41,$B5,FALSE)</f>
        <v>16</v>
      </c>
      <c r="G5" s="95"/>
      <c r="H5" s="95">
        <f>VLOOKUP(H$4,Attributes!$B$5:$AW$41,$B5,FALSE)</f>
        <v>14</v>
      </c>
      <c r="I5" s="95"/>
      <c r="J5" s="95">
        <f>VLOOKUP(J$4,Attributes!$B$5:$AW$41,$B5,FALSE)</f>
        <v>15</v>
      </c>
      <c r="K5" s="95"/>
      <c r="L5" s="95">
        <v>7</v>
      </c>
      <c r="M5" s="96"/>
      <c r="N5" s="94" t="s">
        <v>77</v>
      </c>
      <c r="O5" s="95"/>
      <c r="P5" s="96"/>
      <c r="T5" s="138">
        <f>VLOOKUP(D$4,Attributes!$B$5:$BW$41,Dropdown!$AB$3,FALSE)</f>
        <v>7.75</v>
      </c>
      <c r="U5" s="139">
        <f>VLOOKUP(F$4,Attributes!$B$5:$BW$41,Dropdown!$AB$3,FALSE)</f>
        <v>15.5</v>
      </c>
      <c r="V5" s="139">
        <f>VLOOKUP(H$4,Attributes!$B$5:$BW$41,Dropdown!$AB$3,FALSE)</f>
        <v>13.5</v>
      </c>
      <c r="W5" s="139">
        <f>VLOOKUP(J$4,Attributes!$B$5:$BW$41,Dropdown!$AB$3,FALSE)</f>
        <v>16.5</v>
      </c>
      <c r="X5" s="144">
        <f>VLOOKUP(L$4,Attributes!$B$5:$BW$41,Dropdown!$AB$3,FALSE)</f>
        <v>14.75</v>
      </c>
      <c r="Y5" s="150">
        <f>(T5+U5+V5+W5+X5)/5</f>
        <v>13.6</v>
      </c>
      <c r="Z5" s="138">
        <f>VLOOKUP(D$4,Attributes!$B$5:$BW$41,Dropdown!$W$3,FALSE)</f>
        <v>11</v>
      </c>
      <c r="AA5" s="139">
        <f>VLOOKUP(F$4,Attributes!$B$5:$BW$41,Dropdown!$W$3,FALSE)</f>
        <v>12</v>
      </c>
      <c r="AB5" s="139">
        <f>VLOOKUP(H$4,Attributes!$B$5:$BW$41,Dropdown!$W$3,FALSE)</f>
        <v>17</v>
      </c>
      <c r="AC5" s="139" t="str">
        <f>VLOOKUP(J$4,Attributes!$B$5:$BW$41,Dropdown!$W$3,FALSE)</f>
        <v>20</v>
      </c>
      <c r="AD5" s="144">
        <f>VLOOKUP(L$4,Attributes!$B$5:$BW$41,Dropdown!$W$3,FALSE)</f>
        <v>15</v>
      </c>
      <c r="AE5" s="150">
        <f>(Z5+AA5+AB5+AC5+AD5)/5</f>
        <v>15</v>
      </c>
      <c r="AF5" t="s">
        <v>165</v>
      </c>
    </row>
    <row r="6" spans="1:41" ht="15.75" thickBot="1">
      <c r="A6" s="9" t="s">
        <v>9</v>
      </c>
      <c r="B6" s="7">
        <f>MATCH(A6,Attributes!$D$4:$AW$4,0)+2</f>
        <v>9</v>
      </c>
      <c r="C6" s="79" t="s">
        <v>118</v>
      </c>
      <c r="D6" s="97">
        <f>VLOOKUP(D$4,Attributes!$B$5:$AW$41,$B6,FALSE)</f>
        <v>13</v>
      </c>
      <c r="E6" s="123"/>
      <c r="F6" s="123">
        <f>VLOOKUP(F$4,Attributes!$B$5:$AW$41,$B6,FALSE)</f>
        <v>15</v>
      </c>
      <c r="G6" s="123"/>
      <c r="H6" s="123">
        <f>VLOOKUP(H$4,Attributes!$B$5:$AW$41,$B6,FALSE)</f>
        <v>17</v>
      </c>
      <c r="I6" s="123"/>
      <c r="J6" s="123" t="str">
        <f>VLOOKUP(J$4,Attributes!$B$5:$AW$41,$B6,FALSE)</f>
        <v>12</v>
      </c>
      <c r="K6" s="123"/>
      <c r="L6" s="123">
        <f>VLOOKUP(L$4,Attributes!$B$5:$AW$41,$B6,FALSE)</f>
        <v>11</v>
      </c>
      <c r="M6" s="118"/>
      <c r="N6" s="60">
        <f>D11</f>
        <v>14</v>
      </c>
      <c r="O6" s="61">
        <f>F11</f>
        <v>13</v>
      </c>
      <c r="P6" s="62">
        <f>H11</f>
        <v>13</v>
      </c>
      <c r="T6" s="140" t="s">
        <v>152</v>
      </c>
      <c r="U6" s="141"/>
      <c r="V6" s="141"/>
      <c r="W6" s="141"/>
      <c r="X6" s="141"/>
      <c r="Y6" s="148"/>
      <c r="Z6" s="155" t="s">
        <v>159</v>
      </c>
      <c r="AA6" s="130"/>
      <c r="AB6" s="130"/>
      <c r="AC6" s="130"/>
      <c r="AD6" s="130"/>
      <c r="AE6" s="130"/>
      <c r="AF6" t="s">
        <v>166</v>
      </c>
    </row>
    <row r="7" spans="1:41" ht="15.75" thickBot="1">
      <c r="A7" s="9" t="s">
        <v>7</v>
      </c>
      <c r="B7" s="7">
        <f>MATCH(A7,Attributes!$D$4:$AW$4,0)+2</f>
        <v>10</v>
      </c>
      <c r="C7" s="79" t="s">
        <v>119</v>
      </c>
      <c r="D7" s="97">
        <f>VLOOKUP(D$4,Attributes!$B$5:$AW$41,$B7,FALSE)</f>
        <v>16</v>
      </c>
      <c r="E7" s="123"/>
      <c r="F7" s="123">
        <f>VLOOKUP(F$4,Attributes!$B$5:$AW$41,$B7,FALSE)</f>
        <v>10</v>
      </c>
      <c r="G7" s="123"/>
      <c r="H7" s="123">
        <f>VLOOKUP(H$4,Attributes!$B$5:$AW$41,$B7,FALSE)</f>
        <v>12</v>
      </c>
      <c r="I7" s="123"/>
      <c r="J7" s="123">
        <f>VLOOKUP(J$4,Attributes!$B$5:$AW$41,$B7,FALSE)</f>
        <v>9</v>
      </c>
      <c r="K7" s="123"/>
      <c r="L7" s="123">
        <f>VLOOKUP(L$4,Attributes!$B$5:$AW$41,$B7,FALSE)</f>
        <v>12</v>
      </c>
      <c r="M7" s="118"/>
      <c r="N7" s="94" t="s">
        <v>167</v>
      </c>
      <c r="O7" s="95"/>
      <c r="P7" s="96"/>
      <c r="T7" s="138">
        <f>VLOOKUP(D$4,Attributes!$B$5:$BW$41,Dropdown!$AC$3,FALSE)</f>
        <v>14.5</v>
      </c>
      <c r="U7" s="139">
        <f>VLOOKUP(F$4,Attributes!$B$5:$BW$41,Dropdown!$AC$3,FALSE)</f>
        <v>11.25</v>
      </c>
      <c r="V7" s="139">
        <f>VLOOKUP(H$4,Attributes!$B$5:$BW$41,Dropdown!$AC$3,FALSE)</f>
        <v>11.25</v>
      </c>
      <c r="W7" s="139">
        <f>VLOOKUP(J$4,Attributes!$B$5:$BW$41,Dropdown!$AC$3,FALSE)</f>
        <v>10.5</v>
      </c>
      <c r="X7" s="144">
        <f>VLOOKUP(L$4,Attributes!$B$5:$BW$41,Dropdown!$AC$3,FALSE)</f>
        <v>13</v>
      </c>
      <c r="Y7" s="150">
        <f>(T7+U7+V7+W7+X7)/5</f>
        <v>12.1</v>
      </c>
      <c r="Z7" s="138">
        <f>VLOOKUP(D$4,Attributes!$B$5:$BW$41,Dropdown!$V$3,FALSE)</f>
        <v>14</v>
      </c>
      <c r="AA7" s="139">
        <f>VLOOKUP(F$4,Attributes!$B$5:$BW$41,Dropdown!$V$3,FALSE)</f>
        <v>13</v>
      </c>
      <c r="AB7" s="139">
        <f>VLOOKUP(H$4,Attributes!$B$5:$BW$41,Dropdown!$V$3,FALSE)</f>
        <v>13</v>
      </c>
      <c r="AC7" s="139">
        <f>VLOOKUP(J$4,Attributes!$B$5:$BW$41,Dropdown!$V$3,FALSE)</f>
        <v>12</v>
      </c>
      <c r="AD7" s="144">
        <f>VLOOKUP(L$4,Attributes!$B$5:$BW$41,Dropdown!$V$3,FALSE)</f>
        <v>15</v>
      </c>
      <c r="AE7" s="150">
        <f>(Z7+AA7+AB7+AC7+AD7)/5</f>
        <v>13.4</v>
      </c>
      <c r="AF7" t="s">
        <v>168</v>
      </c>
    </row>
    <row r="8" spans="1:41" ht="15.75" thickBot="1">
      <c r="A8" s="120" t="s">
        <v>8</v>
      </c>
      <c r="B8" s="7">
        <f>MATCH(A8,Attributes!$D$4:$AW$4,0)+2</f>
        <v>11</v>
      </c>
      <c r="C8" s="79" t="s">
        <v>120</v>
      </c>
      <c r="D8" s="97">
        <f>VLOOKUP(D$4,Attributes!$B$5:$AW$41,$B8,FALSE)</f>
        <v>5</v>
      </c>
      <c r="E8" s="123"/>
      <c r="F8" s="123">
        <f>VLOOKUP(F$4,Attributes!$B$5:$AW$41,$B8,FALSE)</f>
        <v>16</v>
      </c>
      <c r="G8" s="123"/>
      <c r="H8" s="123">
        <f>VLOOKUP(H$4,Attributes!$B$5:$AW$41,$B8,FALSE)</f>
        <v>9</v>
      </c>
      <c r="I8" s="123"/>
      <c r="J8" s="123">
        <f>VLOOKUP(J$4,Attributes!$B$5:$AW$41,$B8,FALSE)</f>
        <v>5</v>
      </c>
      <c r="K8" s="123"/>
      <c r="L8" s="123">
        <f>VLOOKUP(L$4,Attributes!$B$5:$AW$41,$B8,FALSE)</f>
        <v>6</v>
      </c>
      <c r="M8" s="118"/>
      <c r="N8" s="60">
        <f>(D14+D16)/2</f>
        <v>14</v>
      </c>
      <c r="O8" s="61">
        <f>(F14+F16)/2</f>
        <v>12.5</v>
      </c>
      <c r="P8" s="62">
        <f>(H14+H16)/2</f>
        <v>14</v>
      </c>
      <c r="T8" s="140" t="s">
        <v>145</v>
      </c>
      <c r="U8" s="141"/>
      <c r="V8" s="141"/>
      <c r="W8" s="141"/>
      <c r="X8" s="141"/>
      <c r="Y8" s="148"/>
      <c r="Z8" s="155" t="s">
        <v>160</v>
      </c>
      <c r="AA8" s="130"/>
      <c r="AB8" s="130"/>
      <c r="AC8" s="130"/>
      <c r="AD8" s="130"/>
      <c r="AE8" s="130"/>
      <c r="AF8" t="s">
        <v>169</v>
      </c>
    </row>
    <row r="9" spans="1:41" ht="15.75" thickBot="1">
      <c r="A9" s="9" t="s">
        <v>11</v>
      </c>
      <c r="B9" s="7">
        <f>MATCH(A9,Attributes!$D$4:$AW$4,0)+2</f>
        <v>12</v>
      </c>
      <c r="C9" s="79" t="s">
        <v>121</v>
      </c>
      <c r="D9" s="97">
        <f>VLOOKUP(D$4,Attributes!$B$5:$AW$41,$B9,FALSE)</f>
        <v>10</v>
      </c>
      <c r="E9" s="123"/>
      <c r="F9" s="123">
        <f>VLOOKUP(F$4,Attributes!$B$5:$AW$41,$B9,FALSE)</f>
        <v>16</v>
      </c>
      <c r="G9" s="123"/>
      <c r="H9" s="123">
        <f>VLOOKUP(H$4,Attributes!$B$5:$AW$41,$B9,FALSE)</f>
        <v>15</v>
      </c>
      <c r="I9" s="123"/>
      <c r="J9" s="123">
        <f>VLOOKUP(J$4,Attributes!$B$5:$AW$41,$B9,FALSE)</f>
        <v>18</v>
      </c>
      <c r="K9" s="123"/>
      <c r="L9" s="123">
        <f>VLOOKUP(L$4,Attributes!$B$5:$AW$41,$B9,FALSE)</f>
        <v>12</v>
      </c>
      <c r="M9" s="118"/>
      <c r="T9" s="138">
        <f>VLOOKUP(D$4,Attributes!$B$5:$AW$41,Dropdown!$Q$3,FALSE)</f>
        <v>10.333333333333334</v>
      </c>
      <c r="U9" s="139">
        <f>VLOOKUP(F$4,Attributes!$B$5:$AW$41,Dropdown!$Q$3,FALSE)</f>
        <v>11.666666666666666</v>
      </c>
      <c r="V9" s="139">
        <f>VLOOKUP(H$4,Attributes!$B$5:$AW$41,Dropdown!$Q$3,FALSE)</f>
        <v>14</v>
      </c>
      <c r="W9" s="139">
        <f>VLOOKUP(J$4,Attributes!$B$5:$AW$41,Dropdown!$Q$3,FALSE)</f>
        <v>16.333333333333332</v>
      </c>
      <c r="X9" s="144">
        <f>VLOOKUP(L$4,Attributes!$B$5:$AW$41,Dropdown!$Q$3,FALSE)</f>
        <v>12.333333333333334</v>
      </c>
      <c r="Y9" s="150">
        <f>(T9+U9+V9+W9+X9)/5</f>
        <v>12.933333333333332</v>
      </c>
      <c r="Z9" s="138">
        <f>VLOOKUP(D$4,Attributes!$B$5:$BW$41,Dropdown!$X$3,FALSE)</f>
        <v>14</v>
      </c>
      <c r="AA9" s="139"/>
      <c r="AB9" s="139">
        <f>VLOOKUP(H$4,Attributes!$B$5:$BW$41,Dropdown!$X$3,FALSE)</f>
        <v>18</v>
      </c>
      <c r="AC9" s="139"/>
      <c r="AD9" s="144"/>
      <c r="AE9" s="150">
        <f>(Z9+AA9+AB9+AC9+AD9)/2</f>
        <v>16</v>
      </c>
      <c r="AF9" t="s">
        <v>170</v>
      </c>
    </row>
    <row r="10" spans="1:41" ht="15.75" thickBot="1">
      <c r="A10" s="9" t="s">
        <v>12</v>
      </c>
      <c r="B10" s="7">
        <f>MATCH(A10,Attributes!$D$4:$AW$4,0)+2</f>
        <v>13</v>
      </c>
      <c r="C10" s="79" t="s">
        <v>122</v>
      </c>
      <c r="D10" s="97">
        <f>VLOOKUP(D$4,Attributes!$B$5:$AW$41,$B10,FALSE)</f>
        <v>16</v>
      </c>
      <c r="E10" s="123"/>
      <c r="F10" s="123">
        <f>VLOOKUP(F$4,Attributes!$B$5:$AW$41,$B10,FALSE)</f>
        <v>11</v>
      </c>
      <c r="G10" s="123"/>
      <c r="H10" s="123">
        <f>VLOOKUP(H$4,Attributes!$B$5:$AW$41,$B10,FALSE)</f>
        <v>11</v>
      </c>
      <c r="I10" s="123"/>
      <c r="J10" s="123">
        <f>VLOOKUP(J$4,Attributes!$B$5:$AW$41,$B10,FALSE)</f>
        <v>11</v>
      </c>
      <c r="K10" s="123"/>
      <c r="L10" s="123">
        <f>VLOOKUP(L$4,Attributes!$B$5:$AW$41,$B10,FALSE)</f>
        <v>13</v>
      </c>
      <c r="M10" s="118"/>
      <c r="T10" s="140" t="s">
        <v>146</v>
      </c>
      <c r="U10" s="141"/>
      <c r="V10" s="141"/>
      <c r="W10" s="141"/>
      <c r="X10" s="141"/>
      <c r="Y10" s="148"/>
      <c r="Z10" s="152"/>
      <c r="AA10" s="152"/>
      <c r="AB10" s="152"/>
      <c r="AC10" s="152"/>
      <c r="AD10" s="152"/>
      <c r="AE10" s="152"/>
      <c r="AF10" t="s">
        <v>171</v>
      </c>
    </row>
    <row r="11" spans="1:41" ht="15.75" customHeight="1" thickBot="1">
      <c r="A11" s="9" t="s">
        <v>13</v>
      </c>
      <c r="B11" s="7">
        <f>MATCH(A11,Attributes!$D$4:$AW$4,0)+2</f>
        <v>14</v>
      </c>
      <c r="C11" s="79" t="s">
        <v>123</v>
      </c>
      <c r="D11" s="97">
        <f>VLOOKUP(D$4,Attributes!$B$5:$AW$41,$B11,FALSE)</f>
        <v>14</v>
      </c>
      <c r="E11" s="123"/>
      <c r="F11" s="123">
        <f>VLOOKUP(F$4,Attributes!$B$5:$AW$41,$B11,FALSE)</f>
        <v>13</v>
      </c>
      <c r="G11" s="123"/>
      <c r="H11" s="123">
        <f>VLOOKUP(H$4,Attributes!$B$5:$AW$41,$B11,FALSE)</f>
        <v>13</v>
      </c>
      <c r="I11" s="123"/>
      <c r="J11" s="123">
        <f>VLOOKUP(J$4,Attributes!$B$5:$AW$41,$B11,FALSE)</f>
        <v>12</v>
      </c>
      <c r="K11" s="123"/>
      <c r="L11" s="123">
        <f>VLOOKUP(L$4,Attributes!$B$5:$AW$41,$B11,FALSE)</f>
        <v>15</v>
      </c>
      <c r="M11" s="118"/>
      <c r="T11" s="138">
        <f>VLOOKUP(D4,Attributes!$B$5:$AW$41,Dropdown!$AA$3,FALSE)</f>
        <v>10.428571428571429</v>
      </c>
      <c r="U11" s="139">
        <f>VLOOKUP(F4,Attributes!$B$5:$AW$41,Dropdown!$AA$3,FALSE)</f>
        <v>14.571428571428571</v>
      </c>
      <c r="V11" s="139">
        <f>VLOOKUP(H4,Attributes!$B$5:$AW$41,Dropdown!$AA$3,FALSE)</f>
        <v>14.857142857142858</v>
      </c>
      <c r="W11" s="139">
        <f>VLOOKUP(J4,Attributes!$B$5:$AW$41,Dropdown!$AA$3,FALSE)</f>
        <v>15.142857142857142</v>
      </c>
      <c r="X11" s="144">
        <f>VLOOKUP(L4,Attributes!$B$5:$AW$41,Dropdown!$AA$3,FALSE)</f>
        <v>15</v>
      </c>
      <c r="Y11" s="150">
        <f>(T11+U11+V11+W11+X11)/5</f>
        <v>14</v>
      </c>
      <c r="Z11" s="152"/>
      <c r="AA11" s="152"/>
      <c r="AB11" s="152"/>
      <c r="AC11" s="152"/>
      <c r="AD11" s="152"/>
      <c r="AE11" s="152"/>
      <c r="AF11" s="159" t="s">
        <v>172</v>
      </c>
      <c r="AG11" s="159"/>
      <c r="AH11" s="159"/>
      <c r="AI11" s="159"/>
      <c r="AJ11" s="159"/>
      <c r="AK11" s="159"/>
      <c r="AL11" s="159"/>
      <c r="AM11" s="159"/>
      <c r="AN11" s="159"/>
      <c r="AO11" s="159"/>
    </row>
    <row r="12" spans="1:41" ht="15.75" thickBot="1">
      <c r="A12" s="9" t="s">
        <v>14</v>
      </c>
      <c r="B12" s="7">
        <f>MATCH(A12,Attributes!$D$4:$AW$4,0)+2</f>
        <v>15</v>
      </c>
      <c r="C12" s="79" t="s">
        <v>124</v>
      </c>
      <c r="D12" s="97">
        <f>VLOOKUP(D$4,Attributes!$B$5:$AW$41,$B12,FALSE)</f>
        <v>7</v>
      </c>
      <c r="E12" s="123"/>
      <c r="F12" s="123">
        <f>VLOOKUP(F$4,Attributes!$B$5:$AW$41,$B12,FALSE)</f>
        <v>15</v>
      </c>
      <c r="G12" s="123"/>
      <c r="H12" s="123">
        <f>VLOOKUP(H$4,Attributes!$B$5:$AW$41,$B12,FALSE)</f>
        <v>14</v>
      </c>
      <c r="I12" s="123"/>
      <c r="J12" s="123" t="str">
        <f>VLOOKUP(J$4,Attributes!$B$5:$AW$41,$B12,FALSE)</f>
        <v>17</v>
      </c>
      <c r="K12" s="123"/>
      <c r="L12" s="123">
        <f>VLOOKUP(L$4,Attributes!$B$5:$AW$41,$B12,FALSE)</f>
        <v>15</v>
      </c>
      <c r="M12" s="118"/>
      <c r="T12" s="140" t="s">
        <v>148</v>
      </c>
      <c r="U12" s="141"/>
      <c r="V12" s="141"/>
      <c r="W12" s="141"/>
      <c r="X12" s="141"/>
      <c r="Y12" s="148"/>
      <c r="Z12" s="152"/>
      <c r="AA12" s="152"/>
      <c r="AB12" s="152"/>
      <c r="AC12" s="152"/>
      <c r="AD12" s="152"/>
      <c r="AE12" s="152"/>
      <c r="AF12" s="159"/>
      <c r="AG12" s="159"/>
      <c r="AH12" s="159"/>
      <c r="AI12" s="159"/>
      <c r="AJ12" s="159"/>
      <c r="AK12" s="159"/>
      <c r="AL12" s="159"/>
      <c r="AM12" s="159"/>
      <c r="AN12" s="159"/>
      <c r="AO12" s="159"/>
    </row>
    <row r="13" spans="1:41" ht="15.75" thickBot="1">
      <c r="A13" s="9" t="s">
        <v>15</v>
      </c>
      <c r="B13" s="7">
        <f>MATCH(A13,Attributes!$D$4:$AW$4,0)+2</f>
        <v>16</v>
      </c>
      <c r="C13" s="79" t="s">
        <v>125</v>
      </c>
      <c r="D13" s="97">
        <f>VLOOKUP(D$4,Attributes!$B$5:$AW$41,$B13,FALSE)</f>
        <v>7</v>
      </c>
      <c r="E13" s="123"/>
      <c r="F13" s="123">
        <f>VLOOKUP(F$4,Attributes!$B$5:$AW$41,$B13,FALSE)</f>
        <v>15</v>
      </c>
      <c r="G13" s="123"/>
      <c r="H13" s="123">
        <f>VLOOKUP(H$4,Attributes!$B$5:$AW$41,$B13,FALSE)</f>
        <v>11</v>
      </c>
      <c r="I13" s="123"/>
      <c r="J13" s="123">
        <f>VLOOKUP(J$4,Attributes!$B$5:$AW$41,$B13,FALSE)</f>
        <v>16</v>
      </c>
      <c r="K13" s="123"/>
      <c r="L13" s="123">
        <f>VLOOKUP(L$4,Attributes!$B$5:$AW$41,$B13,FALSE)</f>
        <v>17</v>
      </c>
      <c r="M13" s="118"/>
      <c r="T13" s="138">
        <f>VLOOKUP(D4,Attributes!$B$5:$AW$41,Dropdown!$R$3,FALSE)</f>
        <v>10.666666666666666</v>
      </c>
      <c r="U13" s="139">
        <f>VLOOKUP(F4,Attributes!$B$5:$AW$41,Dropdown!$R$3,FALSE)</f>
        <v>13.166666666666666</v>
      </c>
      <c r="V13" s="139">
        <f>VLOOKUP(H4,Attributes!$B$5:$AW$41,Dropdown!$R$3,FALSE)</f>
        <v>14</v>
      </c>
      <c r="W13" s="139">
        <f>VLOOKUP(J4,Attributes!$B$5:$AW$41,Dropdown!$R$3,FALSE)</f>
        <v>13.666666666666666</v>
      </c>
      <c r="X13" s="144">
        <f>VLOOKUP(L4,Attributes!$B$5:$AW$41,Dropdown!$R$3,FALSE)</f>
        <v>15.333333333333334</v>
      </c>
      <c r="Y13" s="150">
        <f>(T13+U13+V13+W13+X13)/5</f>
        <v>13.366666666666665</v>
      </c>
      <c r="Z13" s="152"/>
      <c r="AA13" s="152"/>
      <c r="AB13" s="152"/>
      <c r="AC13" s="152"/>
      <c r="AD13" s="152"/>
      <c r="AE13" s="152"/>
      <c r="AF13" s="159"/>
      <c r="AG13" s="159"/>
      <c r="AH13" s="159"/>
      <c r="AI13" s="159"/>
      <c r="AJ13" s="159"/>
      <c r="AK13" s="159"/>
      <c r="AL13" s="159"/>
      <c r="AM13" s="159"/>
      <c r="AN13" s="159"/>
      <c r="AO13" s="159"/>
    </row>
    <row r="14" spans="1:41" ht="15.75" customHeight="1" thickBot="1">
      <c r="A14" s="9" t="s">
        <v>16</v>
      </c>
      <c r="B14" s="7">
        <f>MATCH(A14,Attributes!$D$4:$AW$4,0)+2</f>
        <v>17</v>
      </c>
      <c r="C14" s="79" t="s">
        <v>126</v>
      </c>
      <c r="D14" s="97">
        <f>VLOOKUP(D$4,Attributes!$B$5:$AW$41,$B14,FALSE)</f>
        <v>13</v>
      </c>
      <c r="E14" s="123"/>
      <c r="F14" s="123">
        <f>VLOOKUP(F$4,Attributes!$B$5:$AW$41,$B14,FALSE)</f>
        <v>13</v>
      </c>
      <c r="G14" s="123"/>
      <c r="H14" s="123">
        <f>VLOOKUP(H$4,Attributes!$B$5:$AW$41,$B14,FALSE)</f>
        <v>15</v>
      </c>
      <c r="I14" s="123"/>
      <c r="J14" s="123">
        <f>VLOOKUP(J$4,Attributes!$B$5:$AW$41,$B14,FALSE)</f>
        <v>15</v>
      </c>
      <c r="K14" s="123"/>
      <c r="L14" s="123">
        <f>VLOOKUP(L$4,Attributes!$B$5:$AW$41,$B14,FALSE)</f>
        <v>17</v>
      </c>
      <c r="M14" s="118"/>
      <c r="T14" s="140" t="s">
        <v>154</v>
      </c>
      <c r="U14" s="141"/>
      <c r="V14" s="141"/>
      <c r="W14" s="141"/>
      <c r="X14" s="141"/>
      <c r="Y14" s="148"/>
      <c r="Z14" s="152"/>
      <c r="AA14" s="152"/>
      <c r="AB14" s="152"/>
      <c r="AC14" s="152"/>
      <c r="AD14" s="152"/>
      <c r="AE14" s="152"/>
      <c r="AF14" s="159" t="s">
        <v>173</v>
      </c>
      <c r="AG14" s="159"/>
      <c r="AH14" s="159"/>
      <c r="AI14" s="159"/>
      <c r="AJ14" s="159"/>
      <c r="AK14" s="159"/>
      <c r="AL14" s="159"/>
      <c r="AM14" s="159"/>
      <c r="AN14" s="159"/>
      <c r="AO14" s="159"/>
    </row>
    <row r="15" spans="1:41" ht="15.75" thickBot="1">
      <c r="A15" s="9" t="s">
        <v>17</v>
      </c>
      <c r="B15" s="7">
        <f>MATCH(A15,Attributes!$D$4:$AW$4,0)+2</f>
        <v>18</v>
      </c>
      <c r="C15" s="79" t="s">
        <v>127</v>
      </c>
      <c r="D15" s="97">
        <f>VLOOKUP(D$4,Attributes!$B$5:$AW$41,$B15,FALSE)</f>
        <v>16</v>
      </c>
      <c r="E15" s="123"/>
      <c r="F15" s="123">
        <f>VLOOKUP(F$4,Attributes!$B$5:$AW$41,$B15,FALSE)</f>
        <v>11</v>
      </c>
      <c r="G15" s="123"/>
      <c r="H15" s="123">
        <f>VLOOKUP(H$4,Attributes!$B$5:$AW$41,$B15,FALSE)</f>
        <v>11</v>
      </c>
      <c r="I15" s="123"/>
      <c r="J15" s="123" t="str">
        <f>VLOOKUP(J$4,Attributes!$B$5:$AW$41,$B15,FALSE)</f>
        <v>10</v>
      </c>
      <c r="K15" s="123"/>
      <c r="L15" s="123">
        <f>VLOOKUP(L$4,Attributes!$B$5:$AW$41,$B15,FALSE)</f>
        <v>15</v>
      </c>
      <c r="M15" s="118"/>
      <c r="T15" s="138">
        <f>VLOOKUP(D$4,Attributes!$B$5:$BW$41,Dropdown!$AD$3,FALSE)</f>
        <v>9.8000000000000007</v>
      </c>
      <c r="U15" s="139">
        <f>VLOOKUP(F$4,Attributes!$B$5:$BW$41,Dropdown!$AD$3,FALSE)</f>
        <v>12.8</v>
      </c>
      <c r="V15" s="139">
        <f>VLOOKUP(H$4,Attributes!$B$5:$BW$41,Dropdown!$AD$3,FALSE)</f>
        <v>11.6</v>
      </c>
      <c r="W15" s="139">
        <f>VLOOKUP(J$4,Attributes!$B$5:$BW$41,Dropdown!$AD$3,FALSE)</f>
        <v>13.8</v>
      </c>
      <c r="X15" s="144">
        <f>VLOOKUP(L$4,Attributes!$B$5:$BW$41,Dropdown!$AD$3,FALSE)</f>
        <v>14.6</v>
      </c>
      <c r="Y15" s="150">
        <f>(T15+U15+V15+W15+X15)/5</f>
        <v>12.52</v>
      </c>
      <c r="Z15" s="152"/>
      <c r="AA15" s="152"/>
      <c r="AB15" s="152"/>
      <c r="AC15" s="152"/>
      <c r="AD15" s="152"/>
      <c r="AE15" s="152"/>
      <c r="AF15" s="159"/>
      <c r="AG15" s="159"/>
      <c r="AH15" s="159"/>
      <c r="AI15" s="159"/>
      <c r="AJ15" s="159"/>
      <c r="AK15" s="159"/>
      <c r="AL15" s="159"/>
      <c r="AM15" s="159"/>
      <c r="AN15" s="159"/>
      <c r="AO15" s="159"/>
    </row>
    <row r="16" spans="1:41" ht="15.75" thickBot="1">
      <c r="A16" s="9" t="s">
        <v>18</v>
      </c>
      <c r="B16" s="7">
        <f>MATCH(A16,Attributes!$D$4:$AW$4,0)+2</f>
        <v>19</v>
      </c>
      <c r="C16" s="60" t="s">
        <v>128</v>
      </c>
      <c r="D16" s="124">
        <f>VLOOKUP(D$4,Attributes!$B$5:$AW$41,$B16,FALSE)</f>
        <v>15</v>
      </c>
      <c r="E16" s="125"/>
      <c r="F16" s="125">
        <f>VLOOKUP(F$4,Attributes!$B$5:$AW$41,$B16,FALSE)</f>
        <v>12</v>
      </c>
      <c r="G16" s="125"/>
      <c r="H16" s="125">
        <f>VLOOKUP(H$4,Attributes!$B$5:$AW$41,$B16,FALSE)</f>
        <v>13</v>
      </c>
      <c r="I16" s="125"/>
      <c r="J16" s="125">
        <f>VLOOKUP(J$4,Attributes!$B$5:$AW$41,$B16,FALSE)</f>
        <v>11</v>
      </c>
      <c r="K16" s="125"/>
      <c r="L16" s="125">
        <f>VLOOKUP(L$4,Attributes!$B$5:$AW$41,$B16,FALSE)</f>
        <v>10</v>
      </c>
      <c r="M16" s="126"/>
      <c r="T16" s="140" t="s">
        <v>121</v>
      </c>
      <c r="U16" s="141"/>
      <c r="V16" s="141"/>
      <c r="W16" s="141"/>
      <c r="X16" s="141"/>
      <c r="Y16" s="148"/>
      <c r="Z16" s="152"/>
      <c r="AA16" s="152"/>
      <c r="AB16" s="152"/>
      <c r="AC16" s="152"/>
      <c r="AD16" s="152"/>
      <c r="AE16" s="152"/>
      <c r="AF16" s="161" t="s">
        <v>174</v>
      </c>
      <c r="AG16" s="158"/>
      <c r="AH16" s="158"/>
      <c r="AI16" s="158"/>
      <c r="AJ16" s="158"/>
      <c r="AK16" s="158"/>
      <c r="AL16" s="158"/>
      <c r="AM16" s="158"/>
      <c r="AN16" s="158"/>
      <c r="AO16" s="158"/>
    </row>
    <row r="17" spans="1:32" ht="15.75" thickBot="1">
      <c r="A17" s="8" t="s">
        <v>20</v>
      </c>
      <c r="B17" s="7">
        <f>MATCH(A17,Attributes!$D$4:$AW$4,0)+2</f>
        <v>20</v>
      </c>
      <c r="C17" s="121" t="s">
        <v>129</v>
      </c>
      <c r="D17" s="94">
        <f>VLOOKUP(D$4,Attributes!$B$5:$AW$41,$B17,FALSE)</f>
        <v>10</v>
      </c>
      <c r="E17" s="95"/>
      <c r="F17" s="95">
        <f>VLOOKUP(F$4,Attributes!$B$5:$AW$41,$B17,FALSE)</f>
        <v>7</v>
      </c>
      <c r="G17" s="95"/>
      <c r="H17" s="95">
        <f>VLOOKUP(H$4,Attributes!$B$5:$AW$41,$B17,FALSE)</f>
        <v>10</v>
      </c>
      <c r="I17" s="95"/>
      <c r="J17" s="95">
        <f>VLOOKUP(J$4,Attributes!$B$5:$AW$41,$B17,FALSE)</f>
        <v>11</v>
      </c>
      <c r="K17" s="95"/>
      <c r="L17" s="95">
        <f>VLOOKUP(L$4,Attributes!$B$5:$AW$41,$B17,FALSE)</f>
        <v>10</v>
      </c>
      <c r="M17" s="96"/>
      <c r="T17" s="138">
        <f>VLOOKUP(D$4,Attributes!$B$5:$BW$41,Dropdown!$AE$3,FALSE)</f>
        <v>9.3333333333333339</v>
      </c>
      <c r="U17" s="139">
        <f>VLOOKUP(F$4,Attributes!$B$5:$BW$41,Dropdown!$AE$3,FALSE)</f>
        <v>14.666666666666666</v>
      </c>
      <c r="V17" s="139">
        <f>VLOOKUP(H$4,Attributes!$B$5:$BW$41,Dropdown!$AE$3,FALSE)</f>
        <v>15.333333333333334</v>
      </c>
      <c r="W17" s="139">
        <f>VLOOKUP(J$4,Attributes!$B$5:$BW$41,Dropdown!$AE$3,FALSE)</f>
        <v>17.666666666666668</v>
      </c>
      <c r="X17" s="144">
        <f>VLOOKUP(L$4,Attributes!$B$5:$BW$41,Dropdown!$AE$3,FALSE)</f>
        <v>14</v>
      </c>
      <c r="Y17" s="150">
        <f>(T17+U17+V17+W17+X17)/5</f>
        <v>14.2</v>
      </c>
      <c r="Z17" s="152"/>
      <c r="AA17" s="152"/>
      <c r="AB17" s="152"/>
      <c r="AC17" s="152"/>
      <c r="AD17" s="152"/>
      <c r="AE17" s="152"/>
      <c r="AF17" t="s">
        <v>175</v>
      </c>
    </row>
    <row r="18" spans="1:32" ht="15.75" thickBot="1">
      <c r="A18" s="9" t="s">
        <v>21</v>
      </c>
      <c r="B18" s="7">
        <f>MATCH(A18,Attributes!$D$4:$AW$4,0)+2</f>
        <v>21</v>
      </c>
      <c r="C18" s="79" t="s">
        <v>130</v>
      </c>
      <c r="D18" s="97">
        <f>VLOOKUP(D$4,Attributes!$B$5:$AW$41,$B18,FALSE)</f>
        <v>15</v>
      </c>
      <c r="E18" s="123"/>
      <c r="F18" s="123">
        <f>VLOOKUP(F$4,Attributes!$B$5:$AW$41,$B18,FALSE)</f>
        <v>8</v>
      </c>
      <c r="G18" s="123"/>
      <c r="H18" s="123">
        <f>VLOOKUP(H$4,Attributes!$B$5:$AW$41,$B18,FALSE)</f>
        <v>9</v>
      </c>
      <c r="I18" s="123"/>
      <c r="J18" s="123">
        <f>VLOOKUP(J$4,Attributes!$B$5:$AW$41,$B18,FALSE)</f>
        <v>10</v>
      </c>
      <c r="K18" s="123"/>
      <c r="L18" s="123">
        <f>VLOOKUP(L$4,Attributes!$B$5:$AW$41,$B18,FALSE)</f>
        <v>13</v>
      </c>
      <c r="M18" s="118"/>
      <c r="T18" s="140" t="s">
        <v>155</v>
      </c>
      <c r="U18" s="141"/>
      <c r="V18" s="141"/>
      <c r="W18" s="141"/>
      <c r="X18" s="141"/>
      <c r="Y18" s="148"/>
      <c r="Z18" s="152"/>
      <c r="AA18" s="152"/>
      <c r="AB18" s="152"/>
      <c r="AC18" s="152"/>
      <c r="AD18" s="152"/>
      <c r="AE18" s="152"/>
    </row>
    <row r="19" spans="1:32" ht="15.75" thickBot="1">
      <c r="A19" s="9" t="s">
        <v>22</v>
      </c>
      <c r="B19" s="7">
        <f>MATCH(A19,Attributes!$D$4:$AW$4,0)+2</f>
        <v>22</v>
      </c>
      <c r="C19" s="79" t="s">
        <v>131</v>
      </c>
      <c r="D19" s="97">
        <f>VLOOKUP(D$4,Attributes!$B$5:$AW$41,$B19,FALSE)</f>
        <v>15</v>
      </c>
      <c r="E19" s="123"/>
      <c r="F19" s="123">
        <f>VLOOKUP(F$4,Attributes!$B$5:$AW$41,$B19,FALSE)</f>
        <v>11</v>
      </c>
      <c r="G19" s="123"/>
      <c r="H19" s="123">
        <f>VLOOKUP(H$4,Attributes!$B$5:$AW$41,$B19,FALSE)</f>
        <v>13</v>
      </c>
      <c r="I19" s="123"/>
      <c r="J19" s="123">
        <f>VLOOKUP(J$4,Attributes!$B$5:$AW$41,$B19,FALSE)</f>
        <v>16</v>
      </c>
      <c r="K19" s="123"/>
      <c r="L19" s="123">
        <f>VLOOKUP(L$4,Attributes!$B$5:$AW$41,$B19,FALSE)</f>
        <v>12</v>
      </c>
      <c r="M19" s="118"/>
      <c r="T19" s="138">
        <f>VLOOKUP(D$4,Attributes!$B$5:$BW$41,Dropdown!$S$3,FALSE)</f>
        <v>14.142857142857142</v>
      </c>
      <c r="U19" s="139">
        <f>VLOOKUP(F$4,Attributes!$B$5:$BW$41,Dropdown!$S$3,FALSE)</f>
        <v>10.857142857142858</v>
      </c>
      <c r="V19" s="139">
        <f>VLOOKUP(H$4,Attributes!$B$5:$BW$41,Dropdown!$S$3,FALSE)</f>
        <v>12.428571428571429</v>
      </c>
      <c r="W19" s="139">
        <f>VLOOKUP(J$4,Attributes!$B$5:$BW$41,Dropdown!$S$3,FALSE)</f>
        <v>10.857142857142858</v>
      </c>
      <c r="X19" s="144">
        <f>VLOOKUP(L$4,Attributes!$B$5:$BW$41,Dropdown!$S$3,FALSE)</f>
        <v>14.285714285714286</v>
      </c>
      <c r="Y19" s="150">
        <f>(T19+U19+V19+W19+X19)/5</f>
        <v>12.514285714285716</v>
      </c>
      <c r="Z19" s="152"/>
      <c r="AA19" s="152"/>
      <c r="AB19" s="152"/>
      <c r="AC19" s="152"/>
      <c r="AD19" s="152"/>
      <c r="AE19" s="152"/>
    </row>
    <row r="20" spans="1:32" ht="15.75" thickBot="1">
      <c r="A20" s="9" t="s">
        <v>23</v>
      </c>
      <c r="B20" s="7">
        <f>MATCH(A20,Attributes!$D$4:$AW$4,0)+2</f>
        <v>23</v>
      </c>
      <c r="C20" s="79" t="s">
        <v>132</v>
      </c>
      <c r="D20" s="97">
        <f>VLOOKUP(D$4,Attributes!$B$5:$AW$41,$B20,FALSE)</f>
        <v>13</v>
      </c>
      <c r="E20" s="123"/>
      <c r="F20" s="123">
        <f>VLOOKUP(F$4,Attributes!$B$5:$AW$41,$B20,FALSE)</f>
        <v>9</v>
      </c>
      <c r="G20" s="123"/>
      <c r="H20" s="123">
        <f>VLOOKUP(H$4,Attributes!$B$5:$AW$41,$B20,FALSE)</f>
        <v>8</v>
      </c>
      <c r="I20" s="123"/>
      <c r="J20" s="123" t="str">
        <f>VLOOKUP(J$4,Attributes!$B$5:$AW$41,$B20,FALSE)</f>
        <v>9</v>
      </c>
      <c r="K20" s="123"/>
      <c r="L20" s="123">
        <f>VLOOKUP(L$4,Attributes!$B$5:$AW$41,$B20,FALSE)</f>
        <v>12</v>
      </c>
      <c r="M20" s="118"/>
      <c r="T20" s="140" t="s">
        <v>123</v>
      </c>
      <c r="U20" s="141"/>
      <c r="V20" s="141"/>
      <c r="W20" s="141"/>
      <c r="X20" s="141"/>
      <c r="Y20" s="148"/>
      <c r="Z20" s="152"/>
      <c r="AA20" s="152"/>
      <c r="AB20" s="152"/>
      <c r="AC20" s="152"/>
      <c r="AD20" s="152"/>
      <c r="AE20" s="152"/>
    </row>
    <row r="21" spans="1:32" ht="15.75" thickBot="1">
      <c r="A21" s="9" t="s">
        <v>24</v>
      </c>
      <c r="B21" s="7">
        <f>MATCH(A21,Attributes!$D$4:$AW$4,0)+2</f>
        <v>24</v>
      </c>
      <c r="C21" s="79" t="s">
        <v>133</v>
      </c>
      <c r="D21" s="97">
        <f>VLOOKUP(D$4,Attributes!$B$5:$AW$41,$B21,FALSE)</f>
        <v>15</v>
      </c>
      <c r="E21" s="123"/>
      <c r="F21" s="123">
        <f>VLOOKUP(F$4,Attributes!$B$5:$AW$41,$B21,FALSE)</f>
        <v>12</v>
      </c>
      <c r="G21" s="123"/>
      <c r="H21" s="123">
        <f>VLOOKUP(H$4,Attributes!$B$5:$AW$41,$B21,FALSE)</f>
        <v>15</v>
      </c>
      <c r="I21" s="123"/>
      <c r="J21" s="123" t="str">
        <f>VLOOKUP(J$4,Attributes!$B$5:$AW$41,$B21,FALSE)</f>
        <v>15</v>
      </c>
      <c r="K21" s="123"/>
      <c r="L21" s="123">
        <f>VLOOKUP(L$4,Attributes!$B$5:$AW$41,$B21,FALSE)</f>
        <v>12</v>
      </c>
      <c r="M21" s="118"/>
      <c r="T21" s="138">
        <f>VLOOKUP(D$4,Attributes!$B$5:$BW$41,Dropdown!$T$3,FALSE)</f>
        <v>14</v>
      </c>
      <c r="U21" s="139">
        <f>VLOOKUP(F$4,Attributes!$B$5:$BW$41,Dropdown!$T$3,FALSE)</f>
        <v>10</v>
      </c>
      <c r="V21" s="139">
        <f>VLOOKUP(H$4,Attributes!$B$5:$BW$41,Dropdown!$T$3,FALSE)</f>
        <v>10</v>
      </c>
      <c r="W21" s="139">
        <f>VLOOKUP(J$4,Attributes!$B$5:$BW$41,Dropdown!$T$3,FALSE)</f>
        <v>10.333333333333334</v>
      </c>
      <c r="X21" s="144">
        <f>VLOOKUP(L$4,Attributes!$B$5:$BW$41,Dropdown!$T$3,FALSE)</f>
        <v>13.333333333333334</v>
      </c>
      <c r="Y21" s="150">
        <f>(T21+U21+V21+W21+X21)/5</f>
        <v>11.533333333333335</v>
      </c>
      <c r="Z21" s="152"/>
      <c r="AA21" s="152"/>
      <c r="AB21" s="152"/>
      <c r="AC21" s="152"/>
      <c r="AD21" s="152"/>
      <c r="AE21" s="152"/>
    </row>
    <row r="22" spans="1:32" ht="15.75" thickBot="1">
      <c r="A22" s="9" t="s">
        <v>25</v>
      </c>
      <c r="B22" s="7">
        <f>MATCH(A22,Attributes!$D$4:$AW$4,0)+2</f>
        <v>25</v>
      </c>
      <c r="C22" s="79" t="s">
        <v>134</v>
      </c>
      <c r="D22" s="97">
        <f>VLOOKUP(D$4,Attributes!$B$5:$AW$41,$B22,FALSE)</f>
        <v>15</v>
      </c>
      <c r="E22" s="123"/>
      <c r="F22" s="123">
        <f>VLOOKUP(F$4,Attributes!$B$5:$AW$41,$B22,FALSE)</f>
        <v>13</v>
      </c>
      <c r="G22" s="123"/>
      <c r="H22" s="123">
        <f>VLOOKUP(H$4,Attributes!$B$5:$AW$41,$B22,FALSE)</f>
        <v>11</v>
      </c>
      <c r="I22" s="123"/>
      <c r="J22" s="123">
        <f>VLOOKUP(J$4,Attributes!$B$5:$AW$41,$B22,FALSE)</f>
        <v>10</v>
      </c>
      <c r="K22" s="123"/>
      <c r="L22" s="123">
        <f>VLOOKUP(L$4,Attributes!$B$5:$AW$41,$B22,FALSE)</f>
        <v>13</v>
      </c>
      <c r="M22" s="118"/>
      <c r="T22" s="140" t="s">
        <v>156</v>
      </c>
      <c r="U22" s="141"/>
      <c r="V22" s="141"/>
      <c r="W22" s="141"/>
      <c r="X22" s="141"/>
      <c r="Y22" s="148"/>
      <c r="Z22" s="152"/>
      <c r="AA22" s="152"/>
      <c r="AB22" s="152"/>
      <c r="AC22" s="152"/>
      <c r="AD22" s="152"/>
      <c r="AE22" s="152"/>
    </row>
    <row r="23" spans="1:32" ht="15.75" thickBot="1">
      <c r="A23" s="9" t="s">
        <v>26</v>
      </c>
      <c r="B23" s="7">
        <f>MATCH(A23,Attributes!$D$4:$AW$4,0)+2</f>
        <v>26</v>
      </c>
      <c r="C23" s="79" t="s">
        <v>135</v>
      </c>
      <c r="D23" s="97">
        <f>VLOOKUP(D$4,Attributes!$B$5:$AW$41,$B23,FALSE)</f>
        <v>6</v>
      </c>
      <c r="E23" s="123"/>
      <c r="F23" s="123">
        <f>VLOOKUP(F$4,Attributes!$B$5:$AW$41,$B23,FALSE)</f>
        <v>13</v>
      </c>
      <c r="G23" s="123"/>
      <c r="H23" s="123">
        <f>VLOOKUP(H$4,Attributes!$B$5:$AW$41,$B23,FALSE)</f>
        <v>11</v>
      </c>
      <c r="I23" s="123"/>
      <c r="J23" s="123" t="str">
        <f>VLOOKUP(J$4,Attributes!$B$5:$AW$41,$B23,FALSE)</f>
        <v>13</v>
      </c>
      <c r="K23" s="123"/>
      <c r="L23" s="123">
        <f>VLOOKUP(L$4,Attributes!$B$5:$AW$41,$B23,FALSE)</f>
        <v>11</v>
      </c>
      <c r="M23" s="118"/>
      <c r="T23" s="142">
        <f>VLOOKUP(D$4,Attributes!$B$5:$BW$41,Dropdown!$U$3,FALSE)</f>
        <v>12.166666666666666</v>
      </c>
      <c r="U23" s="143">
        <f>VLOOKUP(F$4,Attributes!$B$5:$BW$41,Dropdown!$U$3,FALSE)</f>
        <v>12.5</v>
      </c>
      <c r="V23" s="143">
        <f>VLOOKUP(H$4,Attributes!$B$5:$BW$41,Dropdown!$U$3,FALSE)</f>
        <v>14.333333333333334</v>
      </c>
      <c r="W23" s="143">
        <f>VLOOKUP(J$4,Attributes!$B$5:$BW$41,Dropdown!$U$3,FALSE)</f>
        <v>15.166666666666666</v>
      </c>
      <c r="X23" s="146">
        <f>VLOOKUP(L$4,Attributes!$B$5:$BW$41,Dropdown!$U$3,FALSE)</f>
        <v>14.333333333333334</v>
      </c>
      <c r="Y23" s="150">
        <f>(T23+U23+V23+W23+X23)/5</f>
        <v>13.7</v>
      </c>
      <c r="Z23" s="152"/>
      <c r="AA23" s="152"/>
      <c r="AB23" s="152"/>
      <c r="AC23" s="152"/>
      <c r="AD23" s="152"/>
      <c r="AE23" s="152"/>
    </row>
    <row r="24" spans="1:32">
      <c r="A24" s="9" t="s">
        <v>27</v>
      </c>
      <c r="B24" s="7">
        <f>MATCH(A24,Attributes!$D$4:$AW$4,0)+2</f>
        <v>27</v>
      </c>
      <c r="C24" s="79" t="s">
        <v>136</v>
      </c>
      <c r="D24" s="97">
        <f>VLOOKUP(D$4,Attributes!$B$5:$AW$41,$B24,FALSE)</f>
        <v>14</v>
      </c>
      <c r="E24" s="123"/>
      <c r="F24" s="123">
        <f>VLOOKUP(F$4,Attributes!$B$5:$AW$41,$B24,FALSE)</f>
        <v>14</v>
      </c>
      <c r="G24" s="123"/>
      <c r="H24" s="123">
        <f>VLOOKUP(H$4,Attributes!$B$5:$AW$41,$B24,FALSE)</f>
        <v>13</v>
      </c>
      <c r="I24" s="123"/>
      <c r="J24" s="123" t="str">
        <f>VLOOKUP(J$4,Attributes!$B$5:$AW$41,$B24,FALSE)</f>
        <v>14</v>
      </c>
      <c r="K24" s="123"/>
      <c r="L24" s="123">
        <f>VLOOKUP(L$4,Attributes!$B$5:$AW$41,$B24,FALSE)</f>
        <v>14</v>
      </c>
      <c r="M24" s="118"/>
    </row>
    <row r="25" spans="1:32" ht="15.75" thickBot="1">
      <c r="A25" s="9" t="s">
        <v>28</v>
      </c>
      <c r="B25" s="7">
        <f>MATCH(A25,Attributes!$D$4:$AW$4,0)+2</f>
        <v>28</v>
      </c>
      <c r="C25" s="60" t="s">
        <v>137</v>
      </c>
      <c r="D25" s="124">
        <f>VLOOKUP(D$4,Attributes!$B$5:$AW$41,$B25,FALSE)</f>
        <v>14</v>
      </c>
      <c r="E25" s="125"/>
      <c r="F25" s="125">
        <f>VLOOKUP(F$4,Attributes!$B$5:$AW$41,$B25,FALSE)</f>
        <v>15</v>
      </c>
      <c r="G25" s="125"/>
      <c r="H25" s="125">
        <f>VLOOKUP(H$4,Attributes!$B$5:$AW$41,$B25,FALSE)</f>
        <v>14</v>
      </c>
      <c r="I25" s="125"/>
      <c r="J25" s="125" t="str">
        <f>VLOOKUP(J$4,Attributes!$B$5:$AW$41,$B25,FALSE)</f>
        <v>16</v>
      </c>
      <c r="K25" s="125"/>
      <c r="L25" s="125">
        <f>VLOOKUP(L$4,Attributes!$B$5:$AW$41,$B25,FALSE)</f>
        <v>14</v>
      </c>
      <c r="M25" s="126"/>
    </row>
    <row r="26" spans="1:32">
      <c r="A26" s="8" t="s">
        <v>30</v>
      </c>
      <c r="B26" s="7">
        <f>MATCH(A26,Attributes!$D$4:$AW$4,0)+2</f>
        <v>29</v>
      </c>
      <c r="C26" s="121" t="s">
        <v>138</v>
      </c>
      <c r="D26" s="94">
        <f>VLOOKUP(D$4,Attributes!$B$5:$AW$41,$B26,FALSE)</f>
        <v>14</v>
      </c>
      <c r="E26" s="95"/>
      <c r="F26" s="95">
        <f>VLOOKUP(F$4,Attributes!$B$5:$AW$41,$B26,FALSE)</f>
        <v>13</v>
      </c>
      <c r="G26" s="95"/>
      <c r="H26" s="95">
        <f>VLOOKUP(H$4,Attributes!$B$5:$AW$41,$B26,FALSE)</f>
        <v>17</v>
      </c>
      <c r="I26" s="95"/>
      <c r="J26" s="95">
        <f>VLOOKUP(J$4,Attributes!$B$5:$AW$41,$B26,FALSE)</f>
        <v>11</v>
      </c>
      <c r="K26" s="95"/>
      <c r="L26" s="95">
        <f>VLOOKUP(L$4,Attributes!$B$5:$AW$41,$B26,FALSE)</f>
        <v>15</v>
      </c>
      <c r="M26" s="96"/>
    </row>
    <row r="27" spans="1:32">
      <c r="A27" s="9" t="s">
        <v>31</v>
      </c>
      <c r="B27" s="7">
        <f>MATCH(A27,Attributes!$D$4:$AW$4,0)+2</f>
        <v>30</v>
      </c>
      <c r="C27" s="79" t="s">
        <v>139</v>
      </c>
      <c r="D27" s="97">
        <f>VLOOKUP(D$4,Attributes!$B$5:$AW$41,$B27,FALSE)</f>
        <v>14</v>
      </c>
      <c r="E27" s="123"/>
      <c r="F27" s="123">
        <f>VLOOKUP(F$4,Attributes!$B$5:$AW$41,$B27,FALSE)</f>
        <v>13</v>
      </c>
      <c r="G27" s="123"/>
      <c r="H27" s="123">
        <f>VLOOKUP(H$4,Attributes!$B$5:$AW$41,$B27,FALSE)</f>
        <v>15</v>
      </c>
      <c r="I27" s="123"/>
      <c r="J27" s="123" t="str">
        <f>VLOOKUP(J$4,Attributes!$B$5:$AW$41,$B27,FALSE)</f>
        <v>11</v>
      </c>
      <c r="K27" s="123"/>
      <c r="L27" s="123">
        <f>VLOOKUP(L$4,Attributes!$B$5:$AW$41,$B27,FALSE)</f>
        <v>13</v>
      </c>
      <c r="M27" s="118"/>
    </row>
    <row r="28" spans="1:32">
      <c r="A28" s="9" t="s">
        <v>32</v>
      </c>
      <c r="B28" s="7">
        <f>MATCH(A28,Attributes!$D$4:$AW$4,0)+2</f>
        <v>31</v>
      </c>
      <c r="C28" s="79" t="s">
        <v>140</v>
      </c>
      <c r="D28" s="97">
        <f>VLOOKUP(D$4,Attributes!$B$5:$AW$41,$B28,FALSE)</f>
        <v>11</v>
      </c>
      <c r="E28" s="123"/>
      <c r="F28" s="123">
        <f>VLOOKUP(F$4,Attributes!$B$5:$AW$41,$B28,FALSE)</f>
        <v>13</v>
      </c>
      <c r="G28" s="123"/>
      <c r="H28" s="123">
        <f>VLOOKUP(H$4,Attributes!$B$5:$AW$41,$B28,FALSE)</f>
        <v>10</v>
      </c>
      <c r="I28" s="123"/>
      <c r="J28" s="123" t="str">
        <f>VLOOKUP(J$4,Attributes!$B$5:$AW$41,$B28,FALSE)</f>
        <v>20</v>
      </c>
      <c r="K28" s="123"/>
      <c r="L28" s="123">
        <f>VLOOKUP(L$4,Attributes!$B$5:$AW$41,$B28,FALSE)</f>
        <v>15</v>
      </c>
      <c r="M28" s="118"/>
    </row>
    <row r="29" spans="1:32" ht="15.75" thickBot="1">
      <c r="A29" s="9" t="s">
        <v>33</v>
      </c>
      <c r="B29" s="7">
        <f>MATCH(A29,Attributes!$D$4:$AW$4,0)+2</f>
        <v>32</v>
      </c>
      <c r="C29" s="79" t="s">
        <v>141</v>
      </c>
      <c r="D29" s="97">
        <f>VLOOKUP(D$4,Attributes!$B$5:$AW$41,$B29,FALSE)</f>
        <v>14</v>
      </c>
      <c r="E29" s="123"/>
      <c r="F29" s="123">
        <f>VLOOKUP(F$4,Attributes!$B$5:$AW$41,$B29,FALSE)</f>
        <v>12</v>
      </c>
      <c r="G29" s="123"/>
      <c r="H29" s="123">
        <f>VLOOKUP(H$4,Attributes!$B$5:$AW$41,$B29,FALSE)</f>
        <v>19</v>
      </c>
      <c r="I29" s="123"/>
      <c r="J29" s="123">
        <f>VLOOKUP(J$4,Attributes!$B$5:$AW$41,$B29,FALSE)</f>
        <v>13</v>
      </c>
      <c r="K29" s="123"/>
      <c r="L29" s="123">
        <f>VLOOKUP(L$4,Attributes!$B$5:$AW$41,$B29,FALSE)</f>
        <v>17</v>
      </c>
      <c r="M29" s="118"/>
    </row>
    <row r="30" spans="1:32">
      <c r="A30" s="122" t="s">
        <v>34</v>
      </c>
      <c r="B30" s="7">
        <f>MATCH(A30,Attributes!$D$4:$AW$4,0)+2</f>
        <v>33</v>
      </c>
      <c r="C30" s="79" t="s">
        <v>142</v>
      </c>
      <c r="D30" s="97">
        <f>VLOOKUP(D$4,Attributes!$B$5:$AW$41,$B30,FALSE)</f>
        <v>13</v>
      </c>
      <c r="E30" s="123"/>
      <c r="F30" s="123">
        <f>VLOOKUP(F$4,Attributes!$B$5:$AW$41,$B30,FALSE)</f>
        <v>10</v>
      </c>
      <c r="G30" s="123"/>
      <c r="H30" s="123">
        <f>VLOOKUP(H$4,Attributes!$B$5:$AW$41,$B30,FALSE)</f>
        <v>10</v>
      </c>
      <c r="I30" s="123"/>
      <c r="J30" s="123" t="str">
        <f>VLOOKUP(J$4,Attributes!$B$5:$AW$41,$B30,FALSE)</f>
        <v>11</v>
      </c>
      <c r="K30" s="123"/>
      <c r="L30" s="123">
        <f>VLOOKUP(L$4,Attributes!$B$5:$AW$41,$B30,FALSE)</f>
        <v>13</v>
      </c>
      <c r="M30" s="118"/>
    </row>
    <row r="31" spans="1:32" ht="15.75" thickBot="1">
      <c r="A31" s="9" t="s">
        <v>35</v>
      </c>
      <c r="B31" s="7">
        <f>MATCH(A31,Attributes!$D$4:$AW$4,0)+2</f>
        <v>34</v>
      </c>
      <c r="C31" s="60" t="s">
        <v>143</v>
      </c>
      <c r="D31" s="124">
        <f>VLOOKUP(D$4,Attributes!$B$5:$AW$41,$B31,FALSE)</f>
        <v>11</v>
      </c>
      <c r="E31" s="125"/>
      <c r="F31" s="125">
        <f>VLOOKUP(F$4,Attributes!$B$5:$AW$41,$B31,FALSE)</f>
        <v>12</v>
      </c>
      <c r="G31" s="125"/>
      <c r="H31" s="125">
        <f>VLOOKUP(H$4,Attributes!$B$5:$AW$41,$B31,FALSE)</f>
        <v>17</v>
      </c>
      <c r="I31" s="125"/>
      <c r="J31" s="125" t="str">
        <f>VLOOKUP(J$4,Attributes!$B$5:$AW$41,$B31,FALSE)</f>
        <v>20</v>
      </c>
      <c r="K31" s="125"/>
      <c r="L31" s="125">
        <f>VLOOKUP(L$4,Attributes!$B$5:$AW$41,$B31,FALSE)</f>
        <v>15</v>
      </c>
      <c r="M31" s="126"/>
    </row>
  </sheetData>
  <mergeCells count="165">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T22:Y22"/>
    <mergeCell ref="D23:E23"/>
    <mergeCell ref="F23:G23"/>
    <mergeCell ref="H23:I23"/>
    <mergeCell ref="J23:K23"/>
    <mergeCell ref="L23:M23"/>
    <mergeCell ref="D21:E21"/>
    <mergeCell ref="F21:G21"/>
    <mergeCell ref="H21:I21"/>
    <mergeCell ref="J21:K21"/>
    <mergeCell ref="L21:M21"/>
    <mergeCell ref="D22:E22"/>
    <mergeCell ref="F22:G22"/>
    <mergeCell ref="H22:I22"/>
    <mergeCell ref="J22:K22"/>
    <mergeCell ref="L22:M22"/>
    <mergeCell ref="D20:E20"/>
    <mergeCell ref="F20:G20"/>
    <mergeCell ref="H20:I20"/>
    <mergeCell ref="J20:K20"/>
    <mergeCell ref="L20:M20"/>
    <mergeCell ref="T20:Y20"/>
    <mergeCell ref="T18:Y18"/>
    <mergeCell ref="D19:E19"/>
    <mergeCell ref="F19:G19"/>
    <mergeCell ref="H19:I19"/>
    <mergeCell ref="J19:K19"/>
    <mergeCell ref="L19:M19"/>
    <mergeCell ref="D17:E17"/>
    <mergeCell ref="F17:G17"/>
    <mergeCell ref="H17:I17"/>
    <mergeCell ref="J17:K17"/>
    <mergeCell ref="L17:M17"/>
    <mergeCell ref="D18:E18"/>
    <mergeCell ref="F18:G18"/>
    <mergeCell ref="H18:I18"/>
    <mergeCell ref="J18:K18"/>
    <mergeCell ref="L18:M18"/>
    <mergeCell ref="D16:E16"/>
    <mergeCell ref="F16:G16"/>
    <mergeCell ref="H16:I16"/>
    <mergeCell ref="J16:K16"/>
    <mergeCell ref="L16:M16"/>
    <mergeCell ref="T16:Y16"/>
    <mergeCell ref="AF14:AO15"/>
    <mergeCell ref="D15:E15"/>
    <mergeCell ref="F15:G15"/>
    <mergeCell ref="H15:I15"/>
    <mergeCell ref="J15:K15"/>
    <mergeCell ref="L15:M15"/>
    <mergeCell ref="D14:E14"/>
    <mergeCell ref="F14:G14"/>
    <mergeCell ref="H14:I14"/>
    <mergeCell ref="J14:K14"/>
    <mergeCell ref="L14:M14"/>
    <mergeCell ref="T14:Y14"/>
    <mergeCell ref="L12:M12"/>
    <mergeCell ref="T12:Y12"/>
    <mergeCell ref="D13:E13"/>
    <mergeCell ref="F13:G13"/>
    <mergeCell ref="H13:I13"/>
    <mergeCell ref="J13:K13"/>
    <mergeCell ref="L13:M13"/>
    <mergeCell ref="D11:E11"/>
    <mergeCell ref="F11:G11"/>
    <mergeCell ref="H11:I11"/>
    <mergeCell ref="J11:K11"/>
    <mergeCell ref="L11:M11"/>
    <mergeCell ref="AF11:AO13"/>
    <mergeCell ref="D12:E12"/>
    <mergeCell ref="F12:G12"/>
    <mergeCell ref="H12:I12"/>
    <mergeCell ref="J12:K12"/>
    <mergeCell ref="D10:E10"/>
    <mergeCell ref="F10:G10"/>
    <mergeCell ref="H10:I10"/>
    <mergeCell ref="J10:K10"/>
    <mergeCell ref="L10:M10"/>
    <mergeCell ref="T10:Y10"/>
    <mergeCell ref="Z8:AE8"/>
    <mergeCell ref="D9:E9"/>
    <mergeCell ref="F9:G9"/>
    <mergeCell ref="H9:I9"/>
    <mergeCell ref="J9:K9"/>
    <mergeCell ref="L9:M9"/>
    <mergeCell ref="D8:E8"/>
    <mergeCell ref="F8:G8"/>
    <mergeCell ref="H8:I8"/>
    <mergeCell ref="J8:K8"/>
    <mergeCell ref="L8:M8"/>
    <mergeCell ref="T8:Y8"/>
    <mergeCell ref="T6:Y6"/>
    <mergeCell ref="Z6:AE6"/>
    <mergeCell ref="D7:E7"/>
    <mergeCell ref="F7:G7"/>
    <mergeCell ref="H7:I7"/>
    <mergeCell ref="J7:K7"/>
    <mergeCell ref="L7:M7"/>
    <mergeCell ref="N7:P7"/>
    <mergeCell ref="N5:P5"/>
    <mergeCell ref="D6:E6"/>
    <mergeCell ref="F6:G6"/>
    <mergeCell ref="H6:I6"/>
    <mergeCell ref="J6:K6"/>
    <mergeCell ref="L6:M6"/>
    <mergeCell ref="H3:I3"/>
    <mergeCell ref="J3:K3"/>
    <mergeCell ref="L3:M3"/>
    <mergeCell ref="T4:Y4"/>
    <mergeCell ref="Z4:AE4"/>
    <mergeCell ref="D5:E5"/>
    <mergeCell ref="F5:G5"/>
    <mergeCell ref="H5:I5"/>
    <mergeCell ref="J5:K5"/>
    <mergeCell ref="L5:M5"/>
    <mergeCell ref="D1:AE1"/>
    <mergeCell ref="AF1:AN1"/>
    <mergeCell ref="D2:I2"/>
    <mergeCell ref="J2:M2"/>
    <mergeCell ref="N2:P3"/>
    <mergeCell ref="Q2:S3"/>
    <mergeCell ref="T2:Y2"/>
    <mergeCell ref="Z2:AE2"/>
    <mergeCell ref="D3:E3"/>
    <mergeCell ref="F3:G3"/>
  </mergeCells>
  <conditionalFormatting sqref="D5:M31">
    <cfRule type="cellIs" dxfId="3" priority="1" operator="between">
      <formula>10</formula>
      <formula>14</formula>
    </cfRule>
    <cfRule type="cellIs" dxfId="2" priority="2" operator="greaterThan">
      <formula>14</formula>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topLeftCell="C1" workbookViewId="0">
      <selection activeCell="Z8" sqref="Z8:AE8"/>
    </sheetView>
  </sheetViews>
  <sheetFormatPr defaultRowHeight="15"/>
  <cols>
    <col min="1" max="1" width="0" hidden="1" customWidth="1"/>
    <col min="2" max="2" width="3" hidden="1" customWidth="1"/>
    <col min="3" max="3" width="14.140625" bestFit="1" customWidth="1"/>
    <col min="4" max="4" width="15.7109375" customWidth="1"/>
    <col min="5" max="5" width="2" bestFit="1" customWidth="1"/>
    <col min="6" max="6" width="15.7109375" customWidth="1"/>
    <col min="7" max="7" width="2" bestFit="1" customWidth="1"/>
    <col min="8" max="8" width="15.7109375" customWidth="1"/>
    <col min="9" max="9" width="2" bestFit="1" customWidth="1"/>
    <col min="10" max="10" width="15.85546875" customWidth="1"/>
    <col min="11" max="11" width="2" bestFit="1" customWidth="1"/>
    <col min="12" max="12" width="15.7109375" customWidth="1"/>
    <col min="13" max="13" width="2" bestFit="1" customWidth="1"/>
    <col min="14" max="16" width="3" bestFit="1" customWidth="1"/>
    <col min="17" max="17" width="2" bestFit="1" customWidth="1"/>
    <col min="18" max="19" width="3" bestFit="1" customWidth="1"/>
    <col min="20" max="20" width="4.42578125" bestFit="1" customWidth="1"/>
    <col min="21" max="21" width="7" bestFit="1" customWidth="1"/>
    <col min="22" max="22" width="5.5703125" bestFit="1" customWidth="1"/>
    <col min="23" max="24" width="5.5703125" customWidth="1"/>
    <col min="25" max="25" width="5.85546875" bestFit="1" customWidth="1"/>
    <col min="26" max="31" width="5.85546875" customWidth="1"/>
  </cols>
  <sheetData>
    <row r="1" spans="1:41" ht="19.5" thickBot="1">
      <c r="D1" s="103" t="s">
        <v>87</v>
      </c>
      <c r="E1" s="103"/>
      <c r="F1" s="103"/>
      <c r="G1" s="103"/>
      <c r="H1" s="103"/>
      <c r="I1" s="103"/>
      <c r="J1" s="103"/>
      <c r="K1" s="103"/>
      <c r="L1" s="103"/>
      <c r="M1" s="103"/>
      <c r="N1" s="103"/>
      <c r="O1" s="103"/>
      <c r="P1" s="103"/>
      <c r="Q1" s="103"/>
      <c r="R1" s="103"/>
      <c r="S1" s="103"/>
      <c r="T1" s="131"/>
      <c r="U1" s="131"/>
      <c r="V1" s="131"/>
      <c r="W1" s="131"/>
      <c r="X1" s="131"/>
      <c r="Y1" s="131"/>
      <c r="Z1" s="131"/>
      <c r="AA1" s="131"/>
      <c r="AB1" s="131"/>
      <c r="AC1" s="131"/>
      <c r="AD1" s="131"/>
      <c r="AE1" s="131"/>
      <c r="AF1" s="156" t="s">
        <v>161</v>
      </c>
      <c r="AG1" s="156"/>
      <c r="AH1" s="156"/>
      <c r="AI1" s="156"/>
      <c r="AJ1" s="156"/>
      <c r="AK1" s="156"/>
      <c r="AL1" s="156"/>
      <c r="AM1" s="156"/>
      <c r="AN1" s="156"/>
    </row>
    <row r="2" spans="1:41" ht="19.5" thickBot="1">
      <c r="D2" s="127" t="s">
        <v>84</v>
      </c>
      <c r="E2" s="128"/>
      <c r="F2" s="128"/>
      <c r="G2" s="128"/>
      <c r="H2" s="128"/>
      <c r="I2" s="129"/>
      <c r="J2" s="127" t="s">
        <v>85</v>
      </c>
      <c r="K2" s="128"/>
      <c r="L2" s="128"/>
      <c r="M2" s="129"/>
      <c r="N2" s="100" t="s">
        <v>58</v>
      </c>
      <c r="O2" s="101"/>
      <c r="P2" s="102"/>
      <c r="Q2" s="100" t="s">
        <v>116</v>
      </c>
      <c r="R2" s="101"/>
      <c r="S2" s="101"/>
      <c r="T2" s="134" t="s">
        <v>65</v>
      </c>
      <c r="U2" s="135"/>
      <c r="V2" s="135"/>
      <c r="W2" s="135"/>
      <c r="X2" s="135"/>
      <c r="Y2" s="147"/>
      <c r="Z2" s="154" t="s">
        <v>157</v>
      </c>
      <c r="AA2" s="153"/>
      <c r="AB2" s="153"/>
      <c r="AC2" s="153"/>
      <c r="AD2" s="153"/>
      <c r="AE2" s="153"/>
      <c r="AF2" t="s">
        <v>162</v>
      </c>
    </row>
    <row r="3" spans="1:41" ht="15.75" thickBot="1">
      <c r="D3" s="110" t="s">
        <v>81</v>
      </c>
      <c r="E3" s="93"/>
      <c r="F3" s="91" t="s">
        <v>82</v>
      </c>
      <c r="G3" s="93"/>
      <c r="H3" s="91" t="s">
        <v>83</v>
      </c>
      <c r="I3" s="111"/>
      <c r="J3" s="110"/>
      <c r="K3" s="93"/>
      <c r="L3" s="91"/>
      <c r="M3" s="111"/>
      <c r="N3" s="104"/>
      <c r="O3" s="105"/>
      <c r="P3" s="106"/>
      <c r="Q3" s="104"/>
      <c r="R3" s="105"/>
      <c r="S3" s="105"/>
      <c r="T3" s="136" t="s">
        <v>81</v>
      </c>
      <c r="U3" s="137" t="s">
        <v>82</v>
      </c>
      <c r="V3" s="137" t="s">
        <v>83</v>
      </c>
      <c r="W3" s="137" t="s">
        <v>75</v>
      </c>
      <c r="X3" s="145" t="s">
        <v>76</v>
      </c>
      <c r="Y3" s="151" t="s">
        <v>144</v>
      </c>
      <c r="Z3" s="136" t="s">
        <v>81</v>
      </c>
      <c r="AA3" s="137" t="s">
        <v>82</v>
      </c>
      <c r="AB3" s="137" t="s">
        <v>83</v>
      </c>
      <c r="AC3" s="137" t="s">
        <v>75</v>
      </c>
      <c r="AD3" s="145" t="s">
        <v>76</v>
      </c>
      <c r="AE3" s="151" t="s">
        <v>144</v>
      </c>
      <c r="AF3" s="157" t="s">
        <v>163</v>
      </c>
    </row>
    <row r="4" spans="1:41" ht="15.75" thickBot="1">
      <c r="D4" s="79" t="str">
        <f>Lines!E16</f>
        <v>Tanner Glass</v>
      </c>
      <c r="E4" s="80">
        <f>VLOOKUP(D4,Attributes!$B$5:$AW$41,Dropdown!$I$3,FALSE)</f>
        <v>1</v>
      </c>
      <c r="F4" s="15" t="str">
        <f>Lines!G16</f>
        <v>J. T. Miller</v>
      </c>
      <c r="G4" s="14">
        <f>VLOOKUP(F4,Attributes!$B$5:$AW$41,Dropdown!$J$3,FALSE)</f>
        <v>1</v>
      </c>
      <c r="H4" s="15" t="str">
        <f>Lines!I16</f>
        <v>Jesper Fast</v>
      </c>
      <c r="I4" s="66">
        <f>VLOOKUP(H4,Attributes!$B$5:$AW$41,Dropdown!$K$3,FALSE)</f>
        <v>1</v>
      </c>
      <c r="J4" s="79"/>
      <c r="K4" s="14"/>
      <c r="L4" s="15"/>
      <c r="M4" s="66"/>
      <c r="N4" s="67">
        <f>VLOOKUP(D4,Attributes!$B$5:$AW$41,Dropdown!$L$3,FALSE)</f>
        <v>11.25</v>
      </c>
      <c r="O4" s="68">
        <f>VLOOKUP(F4,Attributes!$B$5:$AW$41,Dropdown!$L$3,FALSE)</f>
        <v>12.75</v>
      </c>
      <c r="P4" s="69">
        <f>VLOOKUP(H4,Attributes!$B$5:$AW$41,Dropdown!$L$3,FALSE)</f>
        <v>12</v>
      </c>
      <c r="Q4" s="67">
        <f>VLOOKUP(D4,Attributes!$B$5:$AW$41,Dropdown!$Z$3,FALSE)</f>
        <v>9</v>
      </c>
      <c r="R4" s="68">
        <f>VLOOKUP(F4,Attributes!$B$5:$AW$41,Dropdown!$Z$3,FALSE)</f>
        <v>13</v>
      </c>
      <c r="S4" s="68">
        <f>VLOOKUP(H4,Attributes!$B$5:$AW$41,Dropdown!$Z$3,FALSE)</f>
        <v>9</v>
      </c>
      <c r="T4" s="133" t="s">
        <v>151</v>
      </c>
      <c r="U4" s="132"/>
      <c r="V4" s="132"/>
      <c r="W4" s="132"/>
      <c r="X4" s="132"/>
      <c r="Y4" s="149"/>
      <c r="Z4" s="155" t="s">
        <v>158</v>
      </c>
      <c r="AA4" s="130"/>
      <c r="AB4" s="130"/>
      <c r="AC4" s="130"/>
      <c r="AD4" s="130"/>
      <c r="AE4" s="130"/>
      <c r="AF4" t="s">
        <v>164</v>
      </c>
    </row>
    <row r="5" spans="1:41" ht="15.75" thickBot="1">
      <c r="A5" s="8" t="s">
        <v>10</v>
      </c>
      <c r="B5" s="7">
        <f>MATCH(A5,Attributes!$D$4:$AW$4,0)+2</f>
        <v>8</v>
      </c>
      <c r="C5" s="121" t="s">
        <v>117</v>
      </c>
      <c r="D5" s="94">
        <f>VLOOKUP(D$4,Attributes!$B$5:$AW$41,$B5,FALSE)</f>
        <v>15</v>
      </c>
      <c r="E5" s="95"/>
      <c r="F5" s="95">
        <f>VLOOKUP(F$4,Attributes!$B$5:$AW$41,$B5,FALSE)</f>
        <v>9</v>
      </c>
      <c r="G5" s="95"/>
      <c r="H5" s="95">
        <f>VLOOKUP(H$4,Attributes!$B$5:$AW$41,$B5,FALSE)</f>
        <v>15</v>
      </c>
      <c r="I5" s="95"/>
      <c r="J5" s="95"/>
      <c r="K5" s="95"/>
      <c r="L5" s="95"/>
      <c r="M5" s="96"/>
      <c r="N5" s="94" t="s">
        <v>77</v>
      </c>
      <c r="O5" s="95"/>
      <c r="P5" s="96"/>
      <c r="T5" s="138">
        <f>VLOOKUP(D$4,Attributes!$B$5:$BW$41,Dropdown!$AB$3,FALSE)</f>
        <v>16</v>
      </c>
      <c r="U5" s="139">
        <f>VLOOKUP(F$4,Attributes!$B$5:$BW$41,Dropdown!$AB$3,FALSE)</f>
        <v>10.25</v>
      </c>
      <c r="V5" s="139">
        <f>VLOOKUP(H$4,Attributes!$B$5:$BW$41,Dropdown!$AB$3,FALSE)</f>
        <v>12.5</v>
      </c>
      <c r="W5" s="139"/>
      <c r="X5" s="144"/>
      <c r="Y5" s="150">
        <f>(T5+U5+V5+W5+X5)/3</f>
        <v>12.916666666666666</v>
      </c>
      <c r="Z5" s="138">
        <f>VLOOKUP(D$4,Attributes!$B$5:$BW$41,Dropdown!$W$3,FALSE)</f>
        <v>15</v>
      </c>
      <c r="AA5" s="139">
        <f>VLOOKUP(F$4,Attributes!$B$5:$BW$41,Dropdown!$W$3,FALSE)</f>
        <v>14</v>
      </c>
      <c r="AB5" s="139">
        <f>VLOOKUP(H$4,Attributes!$B$5:$BW$41,Dropdown!$W$3,FALSE)</f>
        <v>10</v>
      </c>
      <c r="AC5" s="139"/>
      <c r="AD5" s="144"/>
      <c r="AE5" s="150">
        <f>(Z5+AA5+AB5+AC5+AD5)/3</f>
        <v>13</v>
      </c>
      <c r="AF5" t="s">
        <v>165</v>
      </c>
    </row>
    <row r="6" spans="1:41" ht="15.75" thickBot="1">
      <c r="A6" s="9" t="s">
        <v>9</v>
      </c>
      <c r="B6" s="7">
        <f>MATCH(A6,Attributes!$D$4:$AW$4,0)+2</f>
        <v>9</v>
      </c>
      <c r="C6" s="79" t="s">
        <v>118</v>
      </c>
      <c r="D6" s="97">
        <f>VLOOKUP(D$4,Attributes!$B$5:$AW$41,$B6,FALSE)</f>
        <v>12</v>
      </c>
      <c r="E6" s="123"/>
      <c r="F6" s="123">
        <f>VLOOKUP(F$4,Attributes!$B$5:$AW$41,$B6,FALSE)</f>
        <v>12</v>
      </c>
      <c r="G6" s="123"/>
      <c r="H6" s="123">
        <f>VLOOKUP(H$4,Attributes!$B$5:$AW$41,$B6,FALSE)</f>
        <v>10</v>
      </c>
      <c r="I6" s="123"/>
      <c r="J6" s="123"/>
      <c r="K6" s="123"/>
      <c r="L6" s="123"/>
      <c r="M6" s="118"/>
      <c r="N6" s="60">
        <f>D11</f>
        <v>12</v>
      </c>
      <c r="O6" s="61">
        <f>F11</f>
        <v>14</v>
      </c>
      <c r="P6" s="62">
        <f>H11</f>
        <v>11</v>
      </c>
      <c r="T6" s="140" t="s">
        <v>152</v>
      </c>
      <c r="U6" s="141"/>
      <c r="V6" s="141"/>
      <c r="W6" s="141"/>
      <c r="X6" s="141"/>
      <c r="Y6" s="148"/>
      <c r="Z6" s="155" t="s">
        <v>159</v>
      </c>
      <c r="AA6" s="130"/>
      <c r="AB6" s="130"/>
      <c r="AC6" s="130"/>
      <c r="AD6" s="130"/>
      <c r="AE6" s="130"/>
      <c r="AF6" t="s">
        <v>166</v>
      </c>
    </row>
    <row r="7" spans="1:41" ht="15.75" thickBot="1">
      <c r="A7" s="9" t="s">
        <v>7</v>
      </c>
      <c r="B7" s="7">
        <f>MATCH(A7,Attributes!$D$4:$AW$4,0)+2</f>
        <v>10</v>
      </c>
      <c r="C7" s="79" t="s">
        <v>119</v>
      </c>
      <c r="D7" s="97">
        <f>VLOOKUP(D$4,Attributes!$B$5:$AW$41,$B7,FALSE)</f>
        <v>10</v>
      </c>
      <c r="E7" s="123"/>
      <c r="F7" s="123">
        <f>VLOOKUP(F$4,Attributes!$B$5:$AW$41,$B7,FALSE)</f>
        <v>9</v>
      </c>
      <c r="G7" s="123"/>
      <c r="H7" s="123">
        <f>VLOOKUP(H$4,Attributes!$B$5:$AW$41,$B7,FALSE)</f>
        <v>11</v>
      </c>
      <c r="I7" s="123"/>
      <c r="J7" s="123"/>
      <c r="K7" s="123"/>
      <c r="L7" s="123"/>
      <c r="M7" s="118"/>
      <c r="N7" s="94" t="s">
        <v>167</v>
      </c>
      <c r="O7" s="95"/>
      <c r="P7" s="96"/>
      <c r="T7" s="138">
        <f>VLOOKUP(D$4,Attributes!$B$5:$BW$41,Dropdown!$AC$3,FALSE)</f>
        <v>10.75</v>
      </c>
      <c r="U7" s="139">
        <f>VLOOKUP(F$4,Attributes!$B$5:$BW$41,Dropdown!$AC$3,FALSE)</f>
        <v>12</v>
      </c>
      <c r="V7" s="139">
        <f>VLOOKUP(H$4,Attributes!$B$5:$BW$41,Dropdown!$AC$3,FALSE)</f>
        <v>11.5</v>
      </c>
      <c r="W7" s="139"/>
      <c r="X7" s="144"/>
      <c r="Y7" s="150">
        <f>(T7+U7+V7+W7+X7)/3</f>
        <v>11.416666666666666</v>
      </c>
      <c r="Z7" s="138">
        <f>VLOOKUP(D$4,Attributes!$B$5:$BW$41,Dropdown!$V$3,FALSE)</f>
        <v>12</v>
      </c>
      <c r="AA7" s="139">
        <f>VLOOKUP(F$4,Attributes!$B$5:$BW$41,Dropdown!$V$3,FALSE)</f>
        <v>14</v>
      </c>
      <c r="AB7" s="139">
        <f>VLOOKUP(H$4,Attributes!$B$5:$BW$41,Dropdown!$V$3,FALSE)</f>
        <v>11</v>
      </c>
      <c r="AC7" s="139"/>
      <c r="AD7" s="144"/>
      <c r="AE7" s="150">
        <f>(Z7+AA7+AB7+AC7+AD7)/3</f>
        <v>12.333333333333334</v>
      </c>
      <c r="AF7" t="s">
        <v>168</v>
      </c>
    </row>
    <row r="8" spans="1:41" ht="15.75" thickBot="1">
      <c r="A8" s="120" t="s">
        <v>8</v>
      </c>
      <c r="B8" s="7">
        <f>MATCH(A8,Attributes!$D$4:$AW$4,0)+2</f>
        <v>11</v>
      </c>
      <c r="C8" s="79" t="s">
        <v>120</v>
      </c>
      <c r="D8" s="97">
        <f>VLOOKUP(D$4,Attributes!$B$5:$AW$41,$B8,FALSE)</f>
        <v>9</v>
      </c>
      <c r="E8" s="123"/>
      <c r="F8" s="123">
        <f>VLOOKUP(F$4,Attributes!$B$5:$AW$41,$B8,FALSE)</f>
        <v>13</v>
      </c>
      <c r="G8" s="123"/>
      <c r="H8" s="123">
        <f>VLOOKUP(H$4,Attributes!$B$5:$AW$41,$B8,FALSE)</f>
        <v>9</v>
      </c>
      <c r="I8" s="123"/>
      <c r="J8" s="123"/>
      <c r="K8" s="123"/>
      <c r="L8" s="123"/>
      <c r="M8" s="118"/>
      <c r="N8" s="60">
        <f>(D14+D16)/2</f>
        <v>11</v>
      </c>
      <c r="O8" s="61">
        <f>(F14+F16)/2</f>
        <v>12</v>
      </c>
      <c r="P8" s="62">
        <f>(H14+H16)/2</f>
        <v>11.5</v>
      </c>
      <c r="T8" s="140" t="s">
        <v>145</v>
      </c>
      <c r="U8" s="141"/>
      <c r="V8" s="141"/>
      <c r="W8" s="141"/>
      <c r="X8" s="141"/>
      <c r="Y8" s="148"/>
      <c r="Z8" s="155" t="s">
        <v>160</v>
      </c>
      <c r="AA8" s="130"/>
      <c r="AB8" s="130"/>
      <c r="AC8" s="130"/>
      <c r="AD8" s="130"/>
      <c r="AE8" s="130"/>
      <c r="AF8" t="s">
        <v>169</v>
      </c>
    </row>
    <row r="9" spans="1:41" ht="15.75" thickBot="1">
      <c r="A9" s="9" t="s">
        <v>11</v>
      </c>
      <c r="B9" s="7">
        <f>MATCH(A9,Attributes!$D$4:$AW$4,0)+2</f>
        <v>12</v>
      </c>
      <c r="C9" s="79" t="s">
        <v>121</v>
      </c>
      <c r="D9" s="97">
        <f>VLOOKUP(D$4,Attributes!$B$5:$AW$41,$B9,FALSE)</f>
        <v>19</v>
      </c>
      <c r="E9" s="123"/>
      <c r="F9" s="123">
        <f>VLOOKUP(F$4,Attributes!$B$5:$AW$41,$B9,FALSE)</f>
        <v>14</v>
      </c>
      <c r="G9" s="123"/>
      <c r="H9" s="123">
        <f>VLOOKUP(H$4,Attributes!$B$5:$AW$41,$B9,FALSE)</f>
        <v>14</v>
      </c>
      <c r="I9" s="123"/>
      <c r="J9" s="123"/>
      <c r="K9" s="123"/>
      <c r="L9" s="123"/>
      <c r="M9" s="118"/>
      <c r="T9" s="138">
        <f>VLOOKUP(D$4,Attributes!$B$5:$AW$41,Dropdown!$Q$3,FALSE)</f>
        <v>15.333333333333334</v>
      </c>
      <c r="U9" s="139">
        <f>VLOOKUP(F$4,Attributes!$B$5:$AW$41,Dropdown!$Q$3,FALSE)</f>
        <v>11.666666666666666</v>
      </c>
      <c r="V9" s="139">
        <f>VLOOKUP(H$4,Attributes!$B$5:$AW$41,Dropdown!$Q$3,FALSE)</f>
        <v>12</v>
      </c>
      <c r="W9" s="139"/>
      <c r="X9" s="144"/>
      <c r="Y9" s="150">
        <f>(T9+U9+V9+W9+X9)/3</f>
        <v>13</v>
      </c>
      <c r="Z9" s="138">
        <f>VLOOKUP(D$4,Attributes!$B$5:$BW$41,Dropdown!$X$3,FALSE)</f>
        <v>10.5</v>
      </c>
      <c r="AA9" s="139"/>
      <c r="AB9" s="139">
        <f>VLOOKUP(H$4,Attributes!$B$5:$BW$41,Dropdown!$X$3,FALSE)</f>
        <v>16.5</v>
      </c>
      <c r="AC9" s="139"/>
      <c r="AD9" s="144"/>
      <c r="AE9" s="150">
        <f>(Z9+AA9+AB9+AC9+AD9)/2</f>
        <v>13.5</v>
      </c>
      <c r="AF9" t="s">
        <v>170</v>
      </c>
    </row>
    <row r="10" spans="1:41" ht="15.75" thickBot="1">
      <c r="A10" s="9" t="s">
        <v>12</v>
      </c>
      <c r="B10" s="7">
        <f>MATCH(A10,Attributes!$D$4:$AW$4,0)+2</f>
        <v>13</v>
      </c>
      <c r="C10" s="79" t="s">
        <v>122</v>
      </c>
      <c r="D10" s="97">
        <f>VLOOKUP(D$4,Attributes!$B$5:$AW$41,$B10,FALSE)</f>
        <v>11</v>
      </c>
      <c r="E10" s="123"/>
      <c r="F10" s="123">
        <f>VLOOKUP(F$4,Attributes!$B$5:$AW$41,$B10,FALSE)</f>
        <v>11</v>
      </c>
      <c r="G10" s="123"/>
      <c r="H10" s="123">
        <f>VLOOKUP(H$4,Attributes!$B$5:$AW$41,$B10,FALSE)</f>
        <v>12</v>
      </c>
      <c r="I10" s="123"/>
      <c r="J10" s="123"/>
      <c r="K10" s="123"/>
      <c r="L10" s="123"/>
      <c r="M10" s="118"/>
      <c r="T10" s="140" t="s">
        <v>146</v>
      </c>
      <c r="U10" s="141"/>
      <c r="V10" s="141"/>
      <c r="W10" s="141"/>
      <c r="X10" s="141"/>
      <c r="Y10" s="148"/>
      <c r="Z10" s="152"/>
      <c r="AA10" s="152"/>
      <c r="AB10" s="152"/>
      <c r="AC10" s="152"/>
      <c r="AD10" s="152"/>
      <c r="AE10" s="152"/>
      <c r="AF10" t="s">
        <v>171</v>
      </c>
    </row>
    <row r="11" spans="1:41" ht="15.75" customHeight="1" thickBot="1">
      <c r="A11" s="9" t="s">
        <v>13</v>
      </c>
      <c r="B11" s="7">
        <f>MATCH(A11,Attributes!$D$4:$AW$4,0)+2</f>
        <v>14</v>
      </c>
      <c r="C11" s="79" t="s">
        <v>123</v>
      </c>
      <c r="D11" s="97">
        <f>VLOOKUP(D$4,Attributes!$B$5:$AW$41,$B11,FALSE)</f>
        <v>12</v>
      </c>
      <c r="E11" s="123"/>
      <c r="F11" s="123">
        <f>VLOOKUP(F$4,Attributes!$B$5:$AW$41,$B11,FALSE)</f>
        <v>14</v>
      </c>
      <c r="G11" s="123"/>
      <c r="H11" s="123">
        <f>VLOOKUP(H$4,Attributes!$B$5:$AW$41,$B11,FALSE)</f>
        <v>11</v>
      </c>
      <c r="I11" s="123"/>
      <c r="J11" s="123"/>
      <c r="K11" s="123"/>
      <c r="L11" s="123"/>
      <c r="M11" s="118"/>
      <c r="T11" s="138">
        <f>VLOOKUP(D4,Attributes!$B$5:$AW$41,Dropdown!$AA$3,FALSE)</f>
        <v>14.571428571428571</v>
      </c>
      <c r="U11" s="139">
        <f>VLOOKUP(F4,Attributes!$B$5:$AW$41,Dropdown!$AA$3,FALSE)</f>
        <v>11.428571428571429</v>
      </c>
      <c r="V11" s="139">
        <f>VLOOKUP(H4,Attributes!$B$5:$AW$41,Dropdown!$AA$3,FALSE)</f>
        <v>14.285714285714286</v>
      </c>
      <c r="W11" s="139"/>
      <c r="X11" s="144"/>
      <c r="Y11" s="150">
        <f>(T11+U11+V11+W11+X11)/3</f>
        <v>13.428571428571429</v>
      </c>
      <c r="Z11" s="152"/>
      <c r="AA11" s="152"/>
      <c r="AB11" s="152"/>
      <c r="AC11" s="152"/>
      <c r="AD11" s="152"/>
      <c r="AE11" s="152"/>
      <c r="AF11" s="159" t="s">
        <v>172</v>
      </c>
      <c r="AG11" s="159"/>
      <c r="AH11" s="159"/>
      <c r="AI11" s="159"/>
      <c r="AJ11" s="159"/>
      <c r="AK11" s="159"/>
      <c r="AL11" s="159"/>
      <c r="AM11" s="159"/>
      <c r="AN11" s="159"/>
      <c r="AO11" s="159"/>
    </row>
    <row r="12" spans="1:41" ht="15.75" thickBot="1">
      <c r="A12" s="9" t="s">
        <v>14</v>
      </c>
      <c r="B12" s="7">
        <f>MATCH(A12,Attributes!$D$4:$AW$4,0)+2</f>
        <v>15</v>
      </c>
      <c r="C12" s="79" t="s">
        <v>124</v>
      </c>
      <c r="D12" s="97">
        <f>VLOOKUP(D$4,Attributes!$B$5:$AW$41,$B12,FALSE)</f>
        <v>15</v>
      </c>
      <c r="E12" s="123"/>
      <c r="F12" s="123">
        <f>VLOOKUP(F$4,Attributes!$B$5:$AW$41,$B12,FALSE)</f>
        <v>9</v>
      </c>
      <c r="G12" s="123"/>
      <c r="H12" s="123">
        <f>VLOOKUP(H$4,Attributes!$B$5:$AW$41,$B12,FALSE)</f>
        <v>10</v>
      </c>
      <c r="I12" s="123"/>
      <c r="J12" s="123"/>
      <c r="K12" s="123"/>
      <c r="L12" s="123"/>
      <c r="M12" s="118"/>
      <c r="T12" s="140" t="s">
        <v>148</v>
      </c>
      <c r="U12" s="141"/>
      <c r="V12" s="141"/>
      <c r="W12" s="141"/>
      <c r="X12" s="141"/>
      <c r="Y12" s="148"/>
      <c r="Z12" s="152"/>
      <c r="AA12" s="152"/>
      <c r="AB12" s="152"/>
      <c r="AC12" s="152"/>
      <c r="AD12" s="152"/>
      <c r="AE12" s="152"/>
      <c r="AF12" s="159"/>
      <c r="AG12" s="159"/>
      <c r="AH12" s="159"/>
      <c r="AI12" s="159"/>
      <c r="AJ12" s="159"/>
      <c r="AK12" s="159"/>
      <c r="AL12" s="159"/>
      <c r="AM12" s="159"/>
      <c r="AN12" s="159"/>
      <c r="AO12" s="159"/>
    </row>
    <row r="13" spans="1:41" ht="15.75" thickBot="1">
      <c r="A13" s="9" t="s">
        <v>15</v>
      </c>
      <c r="B13" s="7">
        <f>MATCH(A13,Attributes!$D$4:$AW$4,0)+2</f>
        <v>16</v>
      </c>
      <c r="C13" s="79" t="s">
        <v>125</v>
      </c>
      <c r="D13" s="97">
        <f>VLOOKUP(D$4,Attributes!$B$5:$AW$41,$B13,FALSE)</f>
        <v>15</v>
      </c>
      <c r="E13" s="123"/>
      <c r="F13" s="123">
        <f>VLOOKUP(F$4,Attributes!$B$5:$AW$41,$B13,FALSE)</f>
        <v>9</v>
      </c>
      <c r="G13" s="123"/>
      <c r="H13" s="123">
        <f>VLOOKUP(H$4,Attributes!$B$5:$AW$41,$B13,FALSE)</f>
        <v>11</v>
      </c>
      <c r="I13" s="123"/>
      <c r="J13" s="123"/>
      <c r="K13" s="123"/>
      <c r="L13" s="123"/>
      <c r="M13" s="118"/>
      <c r="T13" s="138">
        <f>VLOOKUP(D4,Attributes!$B$5:$AW$41,Dropdown!$R$3,FALSE)</f>
        <v>13.166666666666666</v>
      </c>
      <c r="U13" s="139">
        <f>VLOOKUP(F4,Attributes!$B$5:$AW$41,Dropdown!$R$3,FALSE)</f>
        <v>11</v>
      </c>
      <c r="V13" s="139">
        <f>VLOOKUP(H4,Attributes!$B$5:$AW$41,Dropdown!$R$3,FALSE)</f>
        <v>13.833333333333334</v>
      </c>
      <c r="W13" s="139"/>
      <c r="X13" s="144"/>
      <c r="Y13" s="150">
        <f>(T13+U13+V13+W13+X13)/3</f>
        <v>12.666666666666666</v>
      </c>
      <c r="Z13" s="152"/>
      <c r="AA13" s="152"/>
      <c r="AB13" s="152"/>
      <c r="AC13" s="152"/>
      <c r="AD13" s="152"/>
      <c r="AE13" s="152"/>
      <c r="AF13" s="159"/>
      <c r="AG13" s="159"/>
      <c r="AH13" s="159"/>
      <c r="AI13" s="159"/>
      <c r="AJ13" s="159"/>
      <c r="AK13" s="159"/>
      <c r="AL13" s="159"/>
      <c r="AM13" s="159"/>
      <c r="AN13" s="159"/>
      <c r="AO13" s="159"/>
    </row>
    <row r="14" spans="1:41" ht="15.75" customHeight="1" thickBot="1">
      <c r="A14" s="9" t="s">
        <v>16</v>
      </c>
      <c r="B14" s="7">
        <f>MATCH(A14,Attributes!$D$4:$AW$4,0)+2</f>
        <v>17</v>
      </c>
      <c r="C14" s="79" t="s">
        <v>126</v>
      </c>
      <c r="D14" s="97">
        <f>VLOOKUP(D$4,Attributes!$B$5:$AW$41,$B14,FALSE)</f>
        <v>11</v>
      </c>
      <c r="E14" s="123"/>
      <c r="F14" s="123">
        <f>VLOOKUP(F$4,Attributes!$B$5:$AW$41,$B14,FALSE)</f>
        <v>13</v>
      </c>
      <c r="G14" s="123"/>
      <c r="H14" s="123">
        <f>VLOOKUP(H$4,Attributes!$B$5:$AW$41,$B14,FALSE)</f>
        <v>11</v>
      </c>
      <c r="I14" s="123"/>
      <c r="J14" s="123"/>
      <c r="K14" s="123"/>
      <c r="L14" s="123"/>
      <c r="M14" s="118"/>
      <c r="T14" s="140" t="s">
        <v>154</v>
      </c>
      <c r="U14" s="141"/>
      <c r="V14" s="141"/>
      <c r="W14" s="141"/>
      <c r="X14" s="141"/>
      <c r="Y14" s="148"/>
      <c r="Z14" s="152"/>
      <c r="AA14" s="152"/>
      <c r="AB14" s="152"/>
      <c r="AC14" s="152"/>
      <c r="AD14" s="152"/>
      <c r="AE14" s="152"/>
      <c r="AF14" s="159" t="s">
        <v>173</v>
      </c>
      <c r="AG14" s="159"/>
      <c r="AH14" s="159"/>
      <c r="AI14" s="159"/>
      <c r="AJ14" s="159"/>
      <c r="AK14" s="159"/>
      <c r="AL14" s="159"/>
      <c r="AM14" s="159"/>
      <c r="AN14" s="159"/>
      <c r="AO14" s="159"/>
    </row>
    <row r="15" spans="1:41" ht="15.75" thickBot="1">
      <c r="A15" s="9" t="s">
        <v>17</v>
      </c>
      <c r="B15" s="7">
        <f>MATCH(A15,Attributes!$D$4:$AW$4,0)+2</f>
        <v>18</v>
      </c>
      <c r="C15" s="79" t="s">
        <v>127</v>
      </c>
      <c r="D15" s="97">
        <f>VLOOKUP(D$4,Attributes!$B$5:$AW$41,$B15,FALSE)</f>
        <v>9</v>
      </c>
      <c r="E15" s="123"/>
      <c r="F15" s="123">
        <f>VLOOKUP(F$4,Attributes!$B$5:$AW$41,$B15,FALSE)</f>
        <v>11</v>
      </c>
      <c r="G15" s="123"/>
      <c r="H15" s="123">
        <f>VLOOKUP(H$4,Attributes!$B$5:$AW$41,$B15,FALSE)</f>
        <v>12</v>
      </c>
      <c r="I15" s="123"/>
      <c r="J15" s="123"/>
      <c r="K15" s="123"/>
      <c r="L15" s="123"/>
      <c r="M15" s="118"/>
      <c r="T15" s="138">
        <f>VLOOKUP(D$4,Attributes!$B$5:$BW$41,Dropdown!$AD$3,FALSE)</f>
        <v>13.2</v>
      </c>
      <c r="U15" s="139">
        <f>VLOOKUP(F$4,Attributes!$B$5:$BW$41,Dropdown!$AD$3,FALSE)</f>
        <v>10.6</v>
      </c>
      <c r="V15" s="139">
        <f>VLOOKUP(H$4,Attributes!$B$5:$BW$41,Dropdown!$AD$3,FALSE)</f>
        <v>12.8</v>
      </c>
      <c r="W15" s="139"/>
      <c r="X15" s="144"/>
      <c r="Y15" s="150">
        <f>(T15+U15+V15+W15+X15)/3</f>
        <v>12.199999999999998</v>
      </c>
      <c r="Z15" s="152"/>
      <c r="AA15" s="152"/>
      <c r="AB15" s="152"/>
      <c r="AC15" s="152"/>
      <c r="AD15" s="152"/>
      <c r="AE15" s="152"/>
      <c r="AF15" s="159"/>
      <c r="AG15" s="159"/>
      <c r="AH15" s="159"/>
      <c r="AI15" s="159"/>
      <c r="AJ15" s="159"/>
      <c r="AK15" s="159"/>
      <c r="AL15" s="159"/>
      <c r="AM15" s="159"/>
      <c r="AN15" s="159"/>
      <c r="AO15" s="159"/>
    </row>
    <row r="16" spans="1:41" ht="15.75" thickBot="1">
      <c r="A16" s="9" t="s">
        <v>18</v>
      </c>
      <c r="B16" s="7">
        <f>MATCH(A16,Attributes!$D$4:$AW$4,0)+2</f>
        <v>19</v>
      </c>
      <c r="C16" s="60" t="s">
        <v>128</v>
      </c>
      <c r="D16" s="124">
        <f>VLOOKUP(D$4,Attributes!$B$5:$AW$41,$B16,FALSE)</f>
        <v>11</v>
      </c>
      <c r="E16" s="125"/>
      <c r="F16" s="125">
        <f>VLOOKUP(F$4,Attributes!$B$5:$AW$41,$B16,FALSE)</f>
        <v>11</v>
      </c>
      <c r="G16" s="125"/>
      <c r="H16" s="125">
        <f>VLOOKUP(H$4,Attributes!$B$5:$AW$41,$B16,FALSE)</f>
        <v>12</v>
      </c>
      <c r="I16" s="125"/>
      <c r="J16" s="125"/>
      <c r="K16" s="125"/>
      <c r="L16" s="125"/>
      <c r="M16" s="126"/>
      <c r="T16" s="140" t="s">
        <v>121</v>
      </c>
      <c r="U16" s="141"/>
      <c r="V16" s="141"/>
      <c r="W16" s="141"/>
      <c r="X16" s="141"/>
      <c r="Y16" s="148"/>
      <c r="Z16" s="152"/>
      <c r="AA16" s="152"/>
      <c r="AB16" s="152"/>
      <c r="AC16" s="152"/>
      <c r="AD16" s="152"/>
      <c r="AE16" s="152"/>
      <c r="AF16" s="161" t="s">
        <v>174</v>
      </c>
      <c r="AG16" s="158"/>
      <c r="AH16" s="158"/>
      <c r="AI16" s="158"/>
      <c r="AJ16" s="158"/>
      <c r="AK16" s="158"/>
      <c r="AL16" s="158"/>
      <c r="AM16" s="158"/>
      <c r="AN16" s="158"/>
      <c r="AO16" s="158"/>
    </row>
    <row r="17" spans="1:32" ht="15.75" thickBot="1">
      <c r="A17" s="8" t="s">
        <v>20</v>
      </c>
      <c r="B17" s="7">
        <f>MATCH(A17,Attributes!$D$4:$AW$4,0)+2</f>
        <v>20</v>
      </c>
      <c r="C17" s="121" t="s">
        <v>129</v>
      </c>
      <c r="D17" s="94">
        <f>VLOOKUP(D$4,Attributes!$B$5:$AW$41,$B17,FALSE)</f>
        <v>12</v>
      </c>
      <c r="E17" s="95"/>
      <c r="F17" s="95">
        <f>VLOOKUP(F$4,Attributes!$B$5:$AW$41,$B17,FALSE)</f>
        <v>7</v>
      </c>
      <c r="G17" s="95"/>
      <c r="H17" s="95">
        <f>VLOOKUP(H$4,Attributes!$B$5:$AW$41,$B17,FALSE)</f>
        <v>12</v>
      </c>
      <c r="I17" s="95"/>
      <c r="J17" s="95"/>
      <c r="K17" s="95"/>
      <c r="L17" s="95"/>
      <c r="M17" s="96"/>
      <c r="T17" s="138">
        <f>VLOOKUP(D$4,Attributes!$B$5:$BW$41,Dropdown!$AE$3,FALSE)</f>
        <v>16.333333333333332</v>
      </c>
      <c r="U17" s="139">
        <f>VLOOKUP(F$4,Attributes!$B$5:$BW$41,Dropdown!$AE$3,FALSE)</f>
        <v>12.333333333333334</v>
      </c>
      <c r="V17" s="139">
        <f>VLOOKUP(H$4,Attributes!$B$5:$BW$41,Dropdown!$AE$3,FALSE)</f>
        <v>13</v>
      </c>
      <c r="W17" s="139"/>
      <c r="X17" s="144"/>
      <c r="Y17" s="150">
        <f>(T17+U17+V17+W17+X17)/3</f>
        <v>13.888888888888888</v>
      </c>
      <c r="Z17" s="152"/>
      <c r="AA17" s="152"/>
      <c r="AB17" s="152"/>
      <c r="AC17" s="152"/>
      <c r="AD17" s="152"/>
      <c r="AE17" s="152"/>
      <c r="AF17" t="s">
        <v>175</v>
      </c>
    </row>
    <row r="18" spans="1:32" ht="15.75" thickBot="1">
      <c r="A18" s="9" t="s">
        <v>21</v>
      </c>
      <c r="B18" s="7">
        <f>MATCH(A18,Attributes!$D$4:$AW$4,0)+2</f>
        <v>21</v>
      </c>
      <c r="C18" s="79" t="s">
        <v>130</v>
      </c>
      <c r="D18" s="97">
        <f>VLOOKUP(D$4,Attributes!$B$5:$AW$41,$B18,FALSE)</f>
        <v>13</v>
      </c>
      <c r="E18" s="123"/>
      <c r="F18" s="123">
        <f>VLOOKUP(F$4,Attributes!$B$5:$AW$41,$B18,FALSE)</f>
        <v>14</v>
      </c>
      <c r="G18" s="123"/>
      <c r="H18" s="123">
        <f>VLOOKUP(H$4,Attributes!$B$5:$AW$41,$B18,FALSE)</f>
        <v>14</v>
      </c>
      <c r="I18" s="123"/>
      <c r="J18" s="123"/>
      <c r="K18" s="123"/>
      <c r="L18" s="123"/>
      <c r="M18" s="118"/>
      <c r="T18" s="140" t="s">
        <v>155</v>
      </c>
      <c r="U18" s="141"/>
      <c r="V18" s="141"/>
      <c r="W18" s="141"/>
      <c r="X18" s="141"/>
      <c r="Y18" s="148"/>
      <c r="Z18" s="152"/>
      <c r="AA18" s="152"/>
      <c r="AB18" s="152"/>
      <c r="AC18" s="152"/>
      <c r="AD18" s="152"/>
      <c r="AE18" s="152"/>
    </row>
    <row r="19" spans="1:32" ht="15.75" thickBot="1">
      <c r="A19" s="9" t="s">
        <v>22</v>
      </c>
      <c r="B19" s="7">
        <f>MATCH(A19,Attributes!$D$4:$AW$4,0)+2</f>
        <v>22</v>
      </c>
      <c r="C19" s="79" t="s">
        <v>131</v>
      </c>
      <c r="D19" s="97">
        <f>VLOOKUP(D$4,Attributes!$B$5:$AW$41,$B19,FALSE)</f>
        <v>14</v>
      </c>
      <c r="E19" s="123"/>
      <c r="F19" s="123">
        <f>VLOOKUP(F$4,Attributes!$B$5:$AW$41,$B19,FALSE)</f>
        <v>9</v>
      </c>
      <c r="G19" s="123"/>
      <c r="H19" s="123">
        <f>VLOOKUP(H$4,Attributes!$B$5:$AW$41,$B19,FALSE)</f>
        <v>13</v>
      </c>
      <c r="I19" s="123"/>
      <c r="J19" s="123"/>
      <c r="K19" s="123"/>
      <c r="L19" s="123"/>
      <c r="M19" s="118"/>
      <c r="T19" s="138">
        <f>VLOOKUP(D$4,Attributes!$B$5:$BW$41,Dropdown!$S$3,FALSE)</f>
        <v>10.571428571428571</v>
      </c>
      <c r="U19" s="139">
        <f>VLOOKUP(F$4,Attributes!$B$5:$BW$41,Dropdown!$S$3,FALSE)</f>
        <v>12.571428571428571</v>
      </c>
      <c r="V19" s="139">
        <f>VLOOKUP(H$4,Attributes!$B$5:$BW$41,Dropdown!$S$3,FALSE)</f>
        <v>13.571428571428571</v>
      </c>
      <c r="W19" s="139"/>
      <c r="X19" s="144"/>
      <c r="Y19" s="150">
        <f>(T19+U19+V19+W19+X19)/3</f>
        <v>12.238095238095239</v>
      </c>
      <c r="Z19" s="152"/>
      <c r="AA19" s="152"/>
      <c r="AB19" s="152"/>
      <c r="AC19" s="152"/>
      <c r="AD19" s="152"/>
      <c r="AE19" s="152"/>
    </row>
    <row r="20" spans="1:32" ht="15.75" thickBot="1">
      <c r="A20" s="9" t="s">
        <v>23</v>
      </c>
      <c r="B20" s="7">
        <f>MATCH(A20,Attributes!$D$4:$AW$4,0)+2</f>
        <v>23</v>
      </c>
      <c r="C20" s="79" t="s">
        <v>132</v>
      </c>
      <c r="D20" s="97">
        <f>VLOOKUP(D$4,Attributes!$B$5:$AW$41,$B20,FALSE)</f>
        <v>11</v>
      </c>
      <c r="E20" s="123"/>
      <c r="F20" s="123">
        <f>VLOOKUP(F$4,Attributes!$B$5:$AW$41,$B20,FALSE)</f>
        <v>12</v>
      </c>
      <c r="G20" s="123"/>
      <c r="H20" s="123">
        <f>VLOOKUP(H$4,Attributes!$B$5:$AW$41,$B20,FALSE)</f>
        <v>11</v>
      </c>
      <c r="I20" s="123"/>
      <c r="J20" s="123"/>
      <c r="K20" s="123"/>
      <c r="L20" s="123"/>
      <c r="M20" s="118"/>
      <c r="T20" s="140" t="s">
        <v>123</v>
      </c>
      <c r="U20" s="141"/>
      <c r="V20" s="141"/>
      <c r="W20" s="141"/>
      <c r="X20" s="141"/>
      <c r="Y20" s="148"/>
      <c r="Z20" s="152"/>
      <c r="AA20" s="152"/>
      <c r="AB20" s="152"/>
      <c r="AC20" s="152"/>
      <c r="AD20" s="152"/>
      <c r="AE20" s="152"/>
    </row>
    <row r="21" spans="1:32" ht="15.75" thickBot="1">
      <c r="A21" s="9" t="s">
        <v>24</v>
      </c>
      <c r="B21" s="7">
        <f>MATCH(A21,Attributes!$D$4:$AW$4,0)+2</f>
        <v>24</v>
      </c>
      <c r="C21" s="79" t="s">
        <v>133</v>
      </c>
      <c r="D21" s="97">
        <f>VLOOKUP(D$4,Attributes!$B$5:$AW$41,$B21,FALSE)</f>
        <v>12</v>
      </c>
      <c r="E21" s="123"/>
      <c r="F21" s="123">
        <f>VLOOKUP(F$4,Attributes!$B$5:$AW$41,$B21,FALSE)</f>
        <v>14</v>
      </c>
      <c r="G21" s="123"/>
      <c r="H21" s="123">
        <f>VLOOKUP(H$4,Attributes!$B$5:$AW$41,$B21,FALSE)</f>
        <v>15</v>
      </c>
      <c r="I21" s="123"/>
      <c r="J21" s="123"/>
      <c r="K21" s="123"/>
      <c r="L21" s="123"/>
      <c r="M21" s="118"/>
      <c r="T21" s="138">
        <f>VLOOKUP(D$4,Attributes!$B$5:$BW$41,Dropdown!$T$3,FALSE)</f>
        <v>12</v>
      </c>
      <c r="U21" s="139">
        <f>VLOOKUP(F$4,Attributes!$B$5:$BW$41,Dropdown!$T$3,FALSE)</f>
        <v>13.333333333333334</v>
      </c>
      <c r="V21" s="139">
        <f>VLOOKUP(H$4,Attributes!$B$5:$BW$41,Dropdown!$T$3,FALSE)</f>
        <v>12</v>
      </c>
      <c r="W21" s="139"/>
      <c r="X21" s="144"/>
      <c r="Y21" s="150">
        <f>(T21+U21+V21+W21+X21)/3</f>
        <v>12.444444444444445</v>
      </c>
      <c r="Z21" s="152"/>
      <c r="AA21" s="152"/>
      <c r="AB21" s="152"/>
      <c r="AC21" s="152"/>
      <c r="AD21" s="152"/>
      <c r="AE21" s="152"/>
    </row>
    <row r="22" spans="1:32" ht="15.75" thickBot="1">
      <c r="A22" s="9" t="s">
        <v>25</v>
      </c>
      <c r="B22" s="7">
        <f>MATCH(A22,Attributes!$D$4:$AW$4,0)+2</f>
        <v>25</v>
      </c>
      <c r="C22" s="79" t="s">
        <v>134</v>
      </c>
      <c r="D22" s="97">
        <f>VLOOKUP(D$4,Attributes!$B$5:$AW$41,$B22,FALSE)</f>
        <v>8</v>
      </c>
      <c r="E22" s="123"/>
      <c r="F22" s="123">
        <f>VLOOKUP(F$4,Attributes!$B$5:$AW$41,$B22,FALSE)</f>
        <v>13</v>
      </c>
      <c r="G22" s="123"/>
      <c r="H22" s="123">
        <f>VLOOKUP(H$4,Attributes!$B$5:$AW$41,$B22,FALSE)</f>
        <v>13</v>
      </c>
      <c r="I22" s="123"/>
      <c r="J22" s="123"/>
      <c r="K22" s="123"/>
      <c r="L22" s="123"/>
      <c r="M22" s="118"/>
      <c r="T22" s="140" t="s">
        <v>156</v>
      </c>
      <c r="U22" s="141"/>
      <c r="V22" s="141"/>
      <c r="W22" s="141"/>
      <c r="X22" s="141"/>
      <c r="Y22" s="148"/>
      <c r="Z22" s="152"/>
      <c r="AA22" s="152"/>
      <c r="AB22" s="152"/>
      <c r="AC22" s="152"/>
      <c r="AD22" s="152"/>
      <c r="AE22" s="152"/>
    </row>
    <row r="23" spans="1:32" ht="15.75" thickBot="1">
      <c r="A23" s="9" t="s">
        <v>26</v>
      </c>
      <c r="B23" s="7">
        <f>MATCH(A23,Attributes!$D$4:$AW$4,0)+2</f>
        <v>26</v>
      </c>
      <c r="C23" s="79" t="s">
        <v>135</v>
      </c>
      <c r="D23" s="97">
        <f>VLOOKUP(D$4,Attributes!$B$5:$AW$41,$B23,FALSE)</f>
        <v>14</v>
      </c>
      <c r="E23" s="123"/>
      <c r="F23" s="123">
        <f>VLOOKUP(F$4,Attributes!$B$5:$AW$41,$B23,FALSE)</f>
        <v>13</v>
      </c>
      <c r="G23" s="123"/>
      <c r="H23" s="123">
        <f>VLOOKUP(H$4,Attributes!$B$5:$AW$41,$B23,FALSE)</f>
        <v>9</v>
      </c>
      <c r="I23" s="123"/>
      <c r="J23" s="123"/>
      <c r="K23" s="123"/>
      <c r="L23" s="123"/>
      <c r="M23" s="118"/>
      <c r="T23" s="142">
        <f>VLOOKUP(D$4,Attributes!$B$5:$BW$41,Dropdown!$U$3,FALSE)</f>
        <v>13.333333333333334</v>
      </c>
      <c r="U23" s="143">
        <f>VLOOKUP(F$4,Attributes!$B$5:$BW$41,Dropdown!$U$3,FALSE)</f>
        <v>12.666666666666666</v>
      </c>
      <c r="V23" s="143">
        <f>VLOOKUP(H$4,Attributes!$B$5:$BW$41,Dropdown!$U$3,FALSE)</f>
        <v>13</v>
      </c>
      <c r="W23" s="143"/>
      <c r="X23" s="146"/>
      <c r="Y23" s="150">
        <f>(T23+U23+V23+W23+X23)/3</f>
        <v>13</v>
      </c>
      <c r="Z23" s="152"/>
      <c r="AA23" s="152"/>
      <c r="AB23" s="152"/>
      <c r="AC23" s="152"/>
      <c r="AD23" s="152"/>
      <c r="AE23" s="152"/>
    </row>
    <row r="24" spans="1:32">
      <c r="A24" s="9" t="s">
        <v>27</v>
      </c>
      <c r="B24" s="7">
        <f>MATCH(A24,Attributes!$D$4:$AW$4,0)+2</f>
        <v>27</v>
      </c>
      <c r="C24" s="79" t="s">
        <v>136</v>
      </c>
      <c r="D24" s="97">
        <f>VLOOKUP(D$4,Attributes!$B$5:$AW$41,$B24,FALSE)</f>
        <v>15</v>
      </c>
      <c r="E24" s="123"/>
      <c r="F24" s="123">
        <f>VLOOKUP(F$4,Attributes!$B$5:$AW$41,$B24,FALSE)</f>
        <v>14</v>
      </c>
      <c r="G24" s="123"/>
      <c r="H24" s="123">
        <f>VLOOKUP(H$4,Attributes!$B$5:$AW$41,$B24,FALSE)</f>
        <v>14</v>
      </c>
      <c r="I24" s="123"/>
      <c r="J24" s="123"/>
      <c r="K24" s="123"/>
      <c r="L24" s="123"/>
      <c r="M24" s="118"/>
    </row>
    <row r="25" spans="1:32" ht="15.75" thickBot="1">
      <c r="A25" s="9" t="s">
        <v>28</v>
      </c>
      <c r="B25" s="7">
        <f>MATCH(A25,Attributes!$D$4:$AW$4,0)+2</f>
        <v>28</v>
      </c>
      <c r="C25" s="60" t="s">
        <v>137</v>
      </c>
      <c r="D25" s="124">
        <f>VLOOKUP(D$4,Attributes!$B$5:$AW$41,$B25,FALSE)</f>
        <v>17</v>
      </c>
      <c r="E25" s="125"/>
      <c r="F25" s="125">
        <f>VLOOKUP(F$4,Attributes!$B$5:$AW$41,$B25,FALSE)</f>
        <v>14</v>
      </c>
      <c r="G25" s="125"/>
      <c r="H25" s="125">
        <f>VLOOKUP(H$4,Attributes!$B$5:$AW$41,$B25,FALSE)</f>
        <v>17</v>
      </c>
      <c r="I25" s="125"/>
      <c r="J25" s="125"/>
      <c r="K25" s="125"/>
      <c r="L25" s="125"/>
      <c r="M25" s="126"/>
    </row>
    <row r="26" spans="1:32">
      <c r="A26" s="8" t="s">
        <v>30</v>
      </c>
      <c r="B26" s="7">
        <f>MATCH(A26,Attributes!$D$4:$AW$4,0)+2</f>
        <v>29</v>
      </c>
      <c r="C26" s="121" t="s">
        <v>138</v>
      </c>
      <c r="D26" s="94">
        <f>VLOOKUP(D$4,Attributes!$B$5:$AW$41,$B26,FALSE)</f>
        <v>10</v>
      </c>
      <c r="E26" s="95"/>
      <c r="F26" s="95">
        <f>VLOOKUP(F$4,Attributes!$B$5:$AW$41,$B26,FALSE)</f>
        <v>13</v>
      </c>
      <c r="G26" s="95"/>
      <c r="H26" s="95">
        <f>VLOOKUP(H$4,Attributes!$B$5:$AW$41,$B26,FALSE)</f>
        <v>16</v>
      </c>
      <c r="I26" s="95"/>
      <c r="J26" s="95"/>
      <c r="K26" s="95"/>
      <c r="L26" s="95"/>
      <c r="M26" s="96"/>
    </row>
    <row r="27" spans="1:32">
      <c r="A27" s="9" t="s">
        <v>31</v>
      </c>
      <c r="B27" s="7">
        <f>MATCH(A27,Attributes!$D$4:$AW$4,0)+2</f>
        <v>30</v>
      </c>
      <c r="C27" s="79" t="s">
        <v>139</v>
      </c>
      <c r="D27" s="97">
        <f>VLOOKUP(D$4,Attributes!$B$5:$AW$41,$B27,FALSE)</f>
        <v>12</v>
      </c>
      <c r="E27" s="123"/>
      <c r="F27" s="123">
        <f>VLOOKUP(F$4,Attributes!$B$5:$AW$41,$B27,FALSE)</f>
        <v>14</v>
      </c>
      <c r="G27" s="123"/>
      <c r="H27" s="123">
        <f>VLOOKUP(H$4,Attributes!$B$5:$AW$41,$B27,FALSE)</f>
        <v>11</v>
      </c>
      <c r="I27" s="123"/>
      <c r="J27" s="123"/>
      <c r="K27" s="123"/>
      <c r="L27" s="123"/>
      <c r="M27" s="118"/>
    </row>
    <row r="28" spans="1:32">
      <c r="A28" s="9" t="s">
        <v>32</v>
      </c>
      <c r="B28" s="7">
        <f>MATCH(A28,Attributes!$D$4:$AW$4,0)+2</f>
        <v>31</v>
      </c>
      <c r="C28" s="79" t="s">
        <v>140</v>
      </c>
      <c r="D28" s="97">
        <f>VLOOKUP(D$4,Attributes!$B$5:$AW$41,$B28,FALSE)</f>
        <v>14</v>
      </c>
      <c r="E28" s="123"/>
      <c r="F28" s="123">
        <f>VLOOKUP(F$4,Attributes!$B$5:$AW$41,$B28,FALSE)</f>
        <v>11</v>
      </c>
      <c r="G28" s="123"/>
      <c r="H28" s="123">
        <f>VLOOKUP(H$4,Attributes!$B$5:$AW$41,$B28,FALSE)</f>
        <v>10</v>
      </c>
      <c r="I28" s="123"/>
      <c r="J28" s="123"/>
      <c r="K28" s="123"/>
      <c r="L28" s="123"/>
      <c r="M28" s="118"/>
    </row>
    <row r="29" spans="1:32" ht="15.75" thickBot="1">
      <c r="A29" s="9" t="s">
        <v>33</v>
      </c>
      <c r="B29" s="7">
        <f>MATCH(A29,Attributes!$D$4:$AW$4,0)+2</f>
        <v>32</v>
      </c>
      <c r="C29" s="79" t="s">
        <v>141</v>
      </c>
      <c r="D29" s="97">
        <f>VLOOKUP(D$4,Attributes!$B$5:$AW$41,$B29,FALSE)</f>
        <v>11</v>
      </c>
      <c r="E29" s="123"/>
      <c r="F29" s="123">
        <f>VLOOKUP(F$4,Attributes!$B$5:$AW$41,$B29,FALSE)</f>
        <v>12</v>
      </c>
      <c r="G29" s="123"/>
      <c r="H29" s="123">
        <f>VLOOKUP(H$4,Attributes!$B$5:$AW$41,$B29,FALSE)</f>
        <v>17</v>
      </c>
      <c r="I29" s="123"/>
      <c r="J29" s="123"/>
      <c r="K29" s="123"/>
      <c r="L29" s="123"/>
      <c r="M29" s="118"/>
    </row>
    <row r="30" spans="1:32">
      <c r="A30" s="122" t="s">
        <v>34</v>
      </c>
      <c r="B30" s="7">
        <f>MATCH(A30,Attributes!$D$4:$AW$4,0)+2</f>
        <v>33</v>
      </c>
      <c r="C30" s="79" t="s">
        <v>142</v>
      </c>
      <c r="D30" s="97">
        <f>VLOOKUP(D$4,Attributes!$B$5:$AW$41,$B30,FALSE)</f>
        <v>8</v>
      </c>
      <c r="E30" s="123"/>
      <c r="F30" s="123">
        <f>VLOOKUP(F$4,Attributes!$B$5:$AW$41,$B30,FALSE)</f>
        <v>12</v>
      </c>
      <c r="G30" s="123"/>
      <c r="H30" s="123">
        <f>VLOOKUP(H$4,Attributes!$B$5:$AW$41,$B30,FALSE)</f>
        <v>14</v>
      </c>
      <c r="I30" s="123"/>
      <c r="J30" s="123"/>
      <c r="K30" s="123"/>
      <c r="L30" s="123"/>
      <c r="M30" s="118"/>
    </row>
    <row r="31" spans="1:32" ht="15.75" thickBot="1">
      <c r="A31" s="9" t="s">
        <v>35</v>
      </c>
      <c r="B31" s="7">
        <f>MATCH(A31,Attributes!$D$4:$AW$4,0)+2</f>
        <v>34</v>
      </c>
      <c r="C31" s="60" t="s">
        <v>143</v>
      </c>
      <c r="D31" s="124">
        <f>VLOOKUP(D$4,Attributes!$B$5:$AW$41,$B31,FALSE)</f>
        <v>15</v>
      </c>
      <c r="E31" s="125"/>
      <c r="F31" s="125">
        <f>VLOOKUP(F$4,Attributes!$B$5:$AW$41,$B31,FALSE)</f>
        <v>14</v>
      </c>
      <c r="G31" s="125"/>
      <c r="H31" s="125">
        <f>VLOOKUP(H$4,Attributes!$B$5:$AW$41,$B31,FALSE)</f>
        <v>10</v>
      </c>
      <c r="I31" s="125"/>
      <c r="J31" s="125"/>
      <c r="K31" s="125"/>
      <c r="L31" s="125"/>
      <c r="M31" s="126"/>
    </row>
  </sheetData>
  <mergeCells count="165">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T22:Y22"/>
    <mergeCell ref="D23:E23"/>
    <mergeCell ref="F23:G23"/>
    <mergeCell ref="H23:I23"/>
    <mergeCell ref="J23:K23"/>
    <mergeCell ref="L23:M23"/>
    <mergeCell ref="D21:E21"/>
    <mergeCell ref="F21:G21"/>
    <mergeCell ref="H21:I21"/>
    <mergeCell ref="J21:K21"/>
    <mergeCell ref="L21:M21"/>
    <mergeCell ref="D22:E22"/>
    <mergeCell ref="F22:G22"/>
    <mergeCell ref="H22:I22"/>
    <mergeCell ref="J22:K22"/>
    <mergeCell ref="L22:M22"/>
    <mergeCell ref="D20:E20"/>
    <mergeCell ref="F20:G20"/>
    <mergeCell ref="H20:I20"/>
    <mergeCell ref="J20:K20"/>
    <mergeCell ref="L20:M20"/>
    <mergeCell ref="T20:Y20"/>
    <mergeCell ref="T18:Y18"/>
    <mergeCell ref="D19:E19"/>
    <mergeCell ref="F19:G19"/>
    <mergeCell ref="H19:I19"/>
    <mergeCell ref="J19:K19"/>
    <mergeCell ref="L19:M19"/>
    <mergeCell ref="D17:E17"/>
    <mergeCell ref="F17:G17"/>
    <mergeCell ref="H17:I17"/>
    <mergeCell ref="J17:K17"/>
    <mergeCell ref="L17:M17"/>
    <mergeCell ref="D18:E18"/>
    <mergeCell ref="F18:G18"/>
    <mergeCell ref="H18:I18"/>
    <mergeCell ref="J18:K18"/>
    <mergeCell ref="L18:M18"/>
    <mergeCell ref="D16:E16"/>
    <mergeCell ref="F16:G16"/>
    <mergeCell ref="H16:I16"/>
    <mergeCell ref="J16:K16"/>
    <mergeCell ref="L16:M16"/>
    <mergeCell ref="T16:Y16"/>
    <mergeCell ref="AF14:AO15"/>
    <mergeCell ref="D15:E15"/>
    <mergeCell ref="F15:G15"/>
    <mergeCell ref="H15:I15"/>
    <mergeCell ref="J15:K15"/>
    <mergeCell ref="L15:M15"/>
    <mergeCell ref="D14:E14"/>
    <mergeCell ref="F14:G14"/>
    <mergeCell ref="H14:I14"/>
    <mergeCell ref="J14:K14"/>
    <mergeCell ref="L14:M14"/>
    <mergeCell ref="T14:Y14"/>
    <mergeCell ref="L12:M12"/>
    <mergeCell ref="T12:Y12"/>
    <mergeCell ref="D13:E13"/>
    <mergeCell ref="F13:G13"/>
    <mergeCell ref="H13:I13"/>
    <mergeCell ref="J13:K13"/>
    <mergeCell ref="L13:M13"/>
    <mergeCell ref="D11:E11"/>
    <mergeCell ref="F11:G11"/>
    <mergeCell ref="H11:I11"/>
    <mergeCell ref="J11:K11"/>
    <mergeCell ref="L11:M11"/>
    <mergeCell ref="AF11:AO13"/>
    <mergeCell ref="D12:E12"/>
    <mergeCell ref="F12:G12"/>
    <mergeCell ref="H12:I12"/>
    <mergeCell ref="J12:K12"/>
    <mergeCell ref="D10:E10"/>
    <mergeCell ref="F10:G10"/>
    <mergeCell ref="H10:I10"/>
    <mergeCell ref="J10:K10"/>
    <mergeCell ref="L10:M10"/>
    <mergeCell ref="T10:Y10"/>
    <mergeCell ref="Z8:AE8"/>
    <mergeCell ref="D9:E9"/>
    <mergeCell ref="F9:G9"/>
    <mergeCell ref="H9:I9"/>
    <mergeCell ref="J9:K9"/>
    <mergeCell ref="L9:M9"/>
    <mergeCell ref="D8:E8"/>
    <mergeCell ref="F8:G8"/>
    <mergeCell ref="H8:I8"/>
    <mergeCell ref="J8:K8"/>
    <mergeCell ref="L8:M8"/>
    <mergeCell ref="T8:Y8"/>
    <mergeCell ref="T6:Y6"/>
    <mergeCell ref="Z6:AE6"/>
    <mergeCell ref="D7:E7"/>
    <mergeCell ref="F7:G7"/>
    <mergeCell ref="H7:I7"/>
    <mergeCell ref="J7:K7"/>
    <mergeCell ref="L7:M7"/>
    <mergeCell ref="N7:P7"/>
    <mergeCell ref="N5:P5"/>
    <mergeCell ref="D6:E6"/>
    <mergeCell ref="F6:G6"/>
    <mergeCell ref="H6:I6"/>
    <mergeCell ref="J6:K6"/>
    <mergeCell ref="L6:M6"/>
    <mergeCell ref="H3:I3"/>
    <mergeCell ref="J3:K3"/>
    <mergeCell ref="L3:M3"/>
    <mergeCell ref="T4:Y4"/>
    <mergeCell ref="Z4:AE4"/>
    <mergeCell ref="D5:E5"/>
    <mergeCell ref="F5:G5"/>
    <mergeCell ref="H5:I5"/>
    <mergeCell ref="J5:K5"/>
    <mergeCell ref="L5:M5"/>
    <mergeCell ref="D1:AE1"/>
    <mergeCell ref="AF1:AN1"/>
    <mergeCell ref="D2:I2"/>
    <mergeCell ref="J2:M2"/>
    <mergeCell ref="N2:P3"/>
    <mergeCell ref="Q2:S3"/>
    <mergeCell ref="T2:Y2"/>
    <mergeCell ref="Z2:AE2"/>
    <mergeCell ref="D3:E3"/>
    <mergeCell ref="F3:G3"/>
  </mergeCells>
  <conditionalFormatting sqref="D5:M31">
    <cfRule type="cellIs" dxfId="1" priority="1" operator="between">
      <formula>10</formula>
      <formula>14</formula>
    </cfRule>
    <cfRule type="cellIs" dxfId="0" priority="2" operator="greaterThan">
      <formula>14</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2"/>
  <sheetViews>
    <sheetView workbookViewId="0">
      <selection activeCell="G10" sqref="G10"/>
    </sheetView>
  </sheetViews>
  <sheetFormatPr defaultRowHeight="15"/>
  <sheetData>
    <row r="2" spans="2:2">
      <c r="B2" s="162" t="s">
        <v>176</v>
      </c>
    </row>
    <row r="3" spans="2:2">
      <c r="B3" s="162"/>
    </row>
    <row r="4" spans="2:2">
      <c r="B4" s="162" t="s">
        <v>177</v>
      </c>
    </row>
    <row r="5" spans="2:2">
      <c r="B5" s="163" t="s">
        <v>178</v>
      </c>
    </row>
    <row r="6" spans="2:2">
      <c r="B6" s="162" t="s">
        <v>179</v>
      </c>
    </row>
    <row r="7" spans="2:2">
      <c r="B7" s="162" t="s">
        <v>180</v>
      </c>
    </row>
    <row r="8" spans="2:2">
      <c r="B8" s="162" t="s">
        <v>181</v>
      </c>
    </row>
    <row r="9" spans="2:2">
      <c r="B9" s="162" t="s">
        <v>182</v>
      </c>
    </row>
    <row r="10" spans="2:2">
      <c r="B10" s="162" t="s">
        <v>183</v>
      </c>
    </row>
    <row r="11" spans="2:2">
      <c r="B11" s="162"/>
    </row>
    <row r="12" spans="2:2">
      <c r="B12" s="163" t="s">
        <v>184</v>
      </c>
    </row>
    <row r="13" spans="2:2">
      <c r="B13" s="162" t="s">
        <v>185</v>
      </c>
    </row>
    <row r="14" spans="2:2">
      <c r="B14" s="162" t="s">
        <v>186</v>
      </c>
    </row>
    <row r="15" spans="2:2">
      <c r="B15" s="162" t="s">
        <v>187</v>
      </c>
    </row>
    <row r="16" spans="2:2">
      <c r="B16" s="162" t="s">
        <v>188</v>
      </c>
    </row>
    <row r="17" spans="2:2">
      <c r="B17" s="162"/>
    </row>
    <row r="18" spans="2:2">
      <c r="B18" s="162" t="s">
        <v>189</v>
      </c>
    </row>
    <row r="19" spans="2:2">
      <c r="B19" s="162"/>
    </row>
    <row r="20" spans="2:2">
      <c r="B20" s="162" t="s">
        <v>190</v>
      </c>
    </row>
    <row r="21" spans="2:2">
      <c r="B21" s="162"/>
    </row>
    <row r="22" spans="2:2">
      <c r="B22" s="162" t="s">
        <v>191</v>
      </c>
    </row>
    <row r="23" spans="2:2">
      <c r="B23" s="163" t="s">
        <v>192</v>
      </c>
    </row>
    <row r="24" spans="2:2">
      <c r="B24" s="162" t="s">
        <v>193</v>
      </c>
    </row>
    <row r="25" spans="2:2">
      <c r="B25" s="162" t="s">
        <v>194</v>
      </c>
    </row>
    <row r="26" spans="2:2">
      <c r="B26" s="162" t="s">
        <v>195</v>
      </c>
    </row>
    <row r="27" spans="2:2">
      <c r="B27" s="162" t="s">
        <v>196</v>
      </c>
    </row>
    <row r="28" spans="2:2">
      <c r="B28" s="162" t="s">
        <v>197</v>
      </c>
    </row>
    <row r="29" spans="2:2">
      <c r="B29" s="162" t="s">
        <v>198</v>
      </c>
    </row>
    <row r="30" spans="2:2">
      <c r="B30" s="77" t="s">
        <v>199</v>
      </c>
    </row>
    <row r="31" spans="2:2">
      <c r="B31" s="77"/>
    </row>
    <row r="32" spans="2:2">
      <c r="B32" s="77" t="s">
        <v>200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
  <sheetViews>
    <sheetView workbookViewId="0">
      <selection activeCell="L18" sqref="L18"/>
    </sheetView>
  </sheetViews>
  <sheetFormatPr defaultRowHeight="15"/>
  <sheetData>
    <row r="2" spans="2:2">
      <c r="B2" s="163" t="s">
        <v>201</v>
      </c>
    </row>
    <row r="3" spans="2:2">
      <c r="B3" s="162"/>
    </row>
    <row r="4" spans="2:2">
      <c r="B4" s="162" t="s">
        <v>202</v>
      </c>
    </row>
    <row r="5" spans="2:2">
      <c r="B5" s="162"/>
    </row>
    <row r="6" spans="2:2">
      <c r="B6" s="163" t="s">
        <v>203</v>
      </c>
    </row>
    <row r="7" spans="2:2">
      <c r="B7" s="162"/>
    </row>
    <row r="8" spans="2:2">
      <c r="B8" s="162" t="s">
        <v>204</v>
      </c>
    </row>
    <row r="9" spans="2:2">
      <c r="B9" s="162"/>
    </row>
    <row r="10" spans="2:2">
      <c r="B10" s="162" t="s">
        <v>205</v>
      </c>
    </row>
    <row r="11" spans="2:2">
      <c r="B11" s="162"/>
    </row>
    <row r="12" spans="2:2">
      <c r="B12" s="16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Dropdown</vt:lpstr>
      <vt:lpstr>Attributes</vt:lpstr>
      <vt:lpstr>Lines</vt:lpstr>
      <vt:lpstr>1st</vt:lpstr>
      <vt:lpstr>2nd</vt:lpstr>
      <vt:lpstr>3rd</vt:lpstr>
      <vt:lpstr>4th</vt:lpstr>
      <vt:lpstr>Scouting</vt:lpstr>
      <vt:lpstr>Draft</vt:lpstr>
      <vt:lpstr>Practice tips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Dan07</dc:creator>
  <cp:lastModifiedBy>Dan07</cp:lastModifiedBy>
  <dcterms:created xsi:type="dcterms:W3CDTF">2015-04-18T19:09:17Z</dcterms:created>
  <dcterms:modified xsi:type="dcterms:W3CDTF">2015-04-26T19:27:41Z</dcterms:modified>
</cp:coreProperties>
</file>