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07\Documents\fmf\"/>
    </mc:Choice>
  </mc:AlternateContent>
  <bookViews>
    <workbookView xWindow="0" yWindow="0" windowWidth="28800" windowHeight="12435" activeTab="2"/>
  </bookViews>
  <sheets>
    <sheet name="Dropdown" sheetId="3" r:id="rId1"/>
    <sheet name="Attributes" sheetId="1" r:id="rId2"/>
    <sheet name="Lines" sheetId="2" r:id="rId3"/>
    <sheet name="1st" sheetId="5" r:id="rId4"/>
    <sheet name="2nd" sheetId="10" r:id="rId5"/>
    <sheet name="3rd" sheetId="11" r:id="rId6"/>
    <sheet name="4th" sheetId="12" r:id="rId7"/>
    <sheet name="Scouting" sheetId="6" r:id="rId8"/>
    <sheet name="Draft" sheetId="7" r:id="rId9"/>
    <sheet name="Practice tips"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 i="2" l="1"/>
  <c r="AC12" i="2"/>
  <c r="AD8" i="2"/>
  <c r="AC8" i="2"/>
  <c r="AD4" i="2"/>
  <c r="AC4" i="2"/>
  <c r="AK5" i="1"/>
  <c r="AB12" i="2"/>
  <c r="AB4" i="2"/>
  <c r="V12" i="2"/>
  <c r="AF3" i="3"/>
  <c r="AG3" i="3"/>
  <c r="X16" i="2" s="1"/>
  <c r="F3" i="3"/>
  <c r="W16" i="2" s="1"/>
  <c r="H4" i="12"/>
  <c r="F4" i="12"/>
  <c r="D4" i="12"/>
  <c r="Z7" i="12" s="1"/>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L4" i="11"/>
  <c r="J4" i="11"/>
  <c r="H4" i="11"/>
  <c r="F4" i="11"/>
  <c r="D4"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J15" i="11"/>
  <c r="L4" i="10"/>
  <c r="L24" i="10" s="1"/>
  <c r="J4" i="10"/>
  <c r="H4" i="10"/>
  <c r="H22" i="10" s="1"/>
  <c r="F4" i="10"/>
  <c r="D4" i="10"/>
  <c r="D28" i="10" s="1"/>
  <c r="B31" i="10"/>
  <c r="B30" i="10"/>
  <c r="H30" i="10" s="1"/>
  <c r="B29" i="10"/>
  <c r="B28" i="10"/>
  <c r="B27" i="10"/>
  <c r="B26" i="10"/>
  <c r="L26" i="10" s="1"/>
  <c r="B25" i="10"/>
  <c r="B24" i="10"/>
  <c r="B23" i="10"/>
  <c r="L23" i="10" s="1"/>
  <c r="B22" i="10"/>
  <c r="B21" i="10"/>
  <c r="H21" i="10" s="1"/>
  <c r="B20" i="10"/>
  <c r="B19" i="10"/>
  <c r="L19" i="10" s="1"/>
  <c r="B18" i="10"/>
  <c r="B17" i="10"/>
  <c r="B16" i="10"/>
  <c r="B15" i="10"/>
  <c r="L15" i="10" s="1"/>
  <c r="B14" i="10"/>
  <c r="B13" i="10"/>
  <c r="B12" i="10"/>
  <c r="B11" i="10"/>
  <c r="L11" i="10" s="1"/>
  <c r="B10" i="10"/>
  <c r="B9" i="10"/>
  <c r="B8" i="10"/>
  <c r="B7" i="10"/>
  <c r="B6" i="10"/>
  <c r="B5" i="10"/>
  <c r="AE3" i="3"/>
  <c r="BA6" i="1"/>
  <c r="BA7" i="1"/>
  <c r="BA8" i="1"/>
  <c r="BA9" i="1"/>
  <c r="BA10" i="1"/>
  <c r="BA11" i="1"/>
  <c r="BA12" i="1"/>
  <c r="BA13" i="1"/>
  <c r="BA14" i="1"/>
  <c r="BA15" i="1"/>
  <c r="BA16" i="1"/>
  <c r="BA17" i="1"/>
  <c r="BA18" i="1"/>
  <c r="BA19" i="1"/>
  <c r="BA20" i="1"/>
  <c r="BA21" i="1"/>
  <c r="BA22" i="1"/>
  <c r="BA23" i="1"/>
  <c r="BA24" i="1"/>
  <c r="BA25" i="1"/>
  <c r="BA26" i="1"/>
  <c r="BA27" i="1"/>
  <c r="BA5" i="1"/>
  <c r="AD3" i="3"/>
  <c r="AZ6" i="1"/>
  <c r="AZ7" i="1"/>
  <c r="AZ8" i="1"/>
  <c r="AZ9" i="1"/>
  <c r="AZ10" i="1"/>
  <c r="AZ11" i="1"/>
  <c r="AZ12" i="1"/>
  <c r="AZ13" i="1"/>
  <c r="AZ14" i="1"/>
  <c r="AZ15" i="1"/>
  <c r="AZ16" i="1"/>
  <c r="AZ17" i="1"/>
  <c r="AZ18" i="1"/>
  <c r="AZ19" i="1"/>
  <c r="AZ20" i="1"/>
  <c r="AZ21" i="1"/>
  <c r="AZ22" i="1"/>
  <c r="AZ23" i="1"/>
  <c r="AZ24" i="1"/>
  <c r="AZ25" i="1"/>
  <c r="AZ26" i="1"/>
  <c r="AZ27" i="1"/>
  <c r="AZ5" i="1"/>
  <c r="AC3" i="3"/>
  <c r="AY6" i="1"/>
  <c r="AY7" i="1"/>
  <c r="AY8" i="1"/>
  <c r="AY9" i="1"/>
  <c r="AY10" i="1"/>
  <c r="AY11" i="1"/>
  <c r="AY12" i="1"/>
  <c r="AY13" i="1"/>
  <c r="AY14" i="1"/>
  <c r="AY15" i="1"/>
  <c r="AY16" i="1"/>
  <c r="AY17" i="1"/>
  <c r="AY18" i="1"/>
  <c r="AY19" i="1"/>
  <c r="AY20" i="1"/>
  <c r="AY21" i="1"/>
  <c r="AY22" i="1"/>
  <c r="AY23" i="1"/>
  <c r="AY24" i="1"/>
  <c r="AY25" i="1"/>
  <c r="AY26" i="1"/>
  <c r="AY27" i="1"/>
  <c r="AY5" i="1"/>
  <c r="AX6" i="1"/>
  <c r="AX7" i="1"/>
  <c r="AX8" i="1"/>
  <c r="AX9" i="1"/>
  <c r="AX10" i="1"/>
  <c r="AX11" i="1"/>
  <c r="AX12" i="1"/>
  <c r="AX13" i="1"/>
  <c r="AX14" i="1"/>
  <c r="AX15" i="1"/>
  <c r="AX16" i="1"/>
  <c r="AX17" i="1"/>
  <c r="AX18" i="1"/>
  <c r="AX19" i="1"/>
  <c r="AX20" i="1"/>
  <c r="AX21" i="1"/>
  <c r="AX22" i="1"/>
  <c r="AX23" i="1"/>
  <c r="AX24" i="1"/>
  <c r="AX25" i="1"/>
  <c r="AX26" i="1"/>
  <c r="AX27" i="1"/>
  <c r="AX5" i="1"/>
  <c r="I3" i="3"/>
  <c r="J3" i="3"/>
  <c r="K3" i="3"/>
  <c r="L3" i="3"/>
  <c r="M3" i="3"/>
  <c r="N3" i="3"/>
  <c r="O3" i="3"/>
  <c r="P3" i="3"/>
  <c r="Q3" i="3"/>
  <c r="X9" i="10" s="1"/>
  <c r="R3" i="3"/>
  <c r="S3" i="3"/>
  <c r="T3" i="3"/>
  <c r="U3" i="3"/>
  <c r="V3" i="3"/>
  <c r="AD7" i="11" s="1"/>
  <c r="W3" i="3"/>
  <c r="AD5" i="10" s="1"/>
  <c r="X3" i="3"/>
  <c r="Y3" i="3"/>
  <c r="Z3" i="3"/>
  <c r="S4" i="10" s="1"/>
  <c r="AA3" i="3"/>
  <c r="AB3" i="3"/>
  <c r="H3" i="3"/>
  <c r="G3" i="3"/>
  <c r="AP6" i="1"/>
  <c r="AP7" i="1"/>
  <c r="AP8" i="1"/>
  <c r="AP9" i="1"/>
  <c r="AP10" i="1"/>
  <c r="AP11" i="1"/>
  <c r="AP12" i="1"/>
  <c r="AP13" i="1"/>
  <c r="AP14" i="1"/>
  <c r="AP15" i="1"/>
  <c r="AP16" i="1"/>
  <c r="AP17" i="1"/>
  <c r="AP18" i="1"/>
  <c r="AP19" i="1"/>
  <c r="AP20" i="1"/>
  <c r="AP21" i="1"/>
  <c r="AP22" i="1"/>
  <c r="AP23" i="1"/>
  <c r="AP24" i="1"/>
  <c r="AP25" i="1"/>
  <c r="AP26" i="1"/>
  <c r="AP27" i="1"/>
  <c r="AP5" i="1"/>
  <c r="L4" i="5"/>
  <c r="X23" i="5" s="1"/>
  <c r="J4" i="5"/>
  <c r="W23" i="5" s="1"/>
  <c r="H4" i="5"/>
  <c r="F4" i="5"/>
  <c r="D4" i="5"/>
  <c r="T23" i="5" s="1"/>
  <c r="B6" i="5"/>
  <c r="B7" i="5"/>
  <c r="B8" i="5"/>
  <c r="B9" i="5"/>
  <c r="L9" i="5" s="1"/>
  <c r="B10" i="5"/>
  <c r="B11" i="5"/>
  <c r="B12" i="5"/>
  <c r="B13" i="5"/>
  <c r="L13" i="5" s="1"/>
  <c r="B14" i="5"/>
  <c r="B15" i="5"/>
  <c r="B16" i="5"/>
  <c r="B17" i="5"/>
  <c r="L17" i="5" s="1"/>
  <c r="B18" i="5"/>
  <c r="B19" i="5"/>
  <c r="B20" i="5"/>
  <c r="B21" i="5"/>
  <c r="L21" i="5" s="1"/>
  <c r="B22" i="5"/>
  <c r="B23" i="5"/>
  <c r="B24" i="5"/>
  <c r="B25" i="5"/>
  <c r="L25" i="5" s="1"/>
  <c r="B26" i="5"/>
  <c r="B27" i="5"/>
  <c r="B28" i="5"/>
  <c r="B29" i="5"/>
  <c r="B30" i="5"/>
  <c r="B31" i="5"/>
  <c r="B5" i="5"/>
  <c r="D24" i="2"/>
  <c r="D9" i="12" l="1"/>
  <c r="D31" i="12"/>
  <c r="Z4" i="2"/>
  <c r="Z12" i="2"/>
  <c r="R4" i="11"/>
  <c r="W12" i="2"/>
  <c r="U16" i="2"/>
  <c r="AA4" i="2"/>
  <c r="U19" i="5"/>
  <c r="L30" i="10"/>
  <c r="N4" i="12"/>
  <c r="V4" i="2"/>
  <c r="U4" i="2"/>
  <c r="V8" i="2"/>
  <c r="Z8" i="2"/>
  <c r="X12" i="2"/>
  <c r="V16" i="2"/>
  <c r="Z16" i="2"/>
  <c r="AB8" i="2"/>
  <c r="V19" i="12"/>
  <c r="X8" i="2"/>
  <c r="F9" i="10"/>
  <c r="V15" i="11"/>
  <c r="U8" i="2"/>
  <c r="Y8" i="2"/>
  <c r="Y16" i="2"/>
  <c r="AA8" i="2"/>
  <c r="V19" i="5"/>
  <c r="W7" i="10"/>
  <c r="D6" i="11"/>
  <c r="X13" i="11"/>
  <c r="W4" i="2"/>
  <c r="Y4" i="2"/>
  <c r="W8" i="2"/>
  <c r="U12" i="2"/>
  <c r="Y12" i="2"/>
  <c r="X4" i="2"/>
  <c r="AA12" i="2"/>
  <c r="K4" i="10"/>
  <c r="W11" i="10"/>
  <c r="H14" i="10"/>
  <c r="V11" i="11"/>
  <c r="D11" i="5"/>
  <c r="H30" i="11"/>
  <c r="T17" i="12"/>
  <c r="L31" i="10"/>
  <c r="V5" i="10"/>
  <c r="L7" i="10"/>
  <c r="U17" i="10"/>
  <c r="L28" i="10"/>
  <c r="V7" i="11"/>
  <c r="AB9" i="11"/>
  <c r="O4" i="10"/>
  <c r="AC5" i="5"/>
  <c r="W23" i="10"/>
  <c r="D6" i="12"/>
  <c r="T13" i="12"/>
  <c r="F5" i="5"/>
  <c r="V15" i="12"/>
  <c r="AB7" i="5"/>
  <c r="W19" i="10"/>
  <c r="V11" i="12"/>
  <c r="AB9" i="5"/>
  <c r="W21" i="10"/>
  <c r="W15" i="10"/>
  <c r="AB9" i="12"/>
  <c r="H30" i="12"/>
  <c r="V7" i="12"/>
  <c r="U23" i="12"/>
  <c r="U19" i="12"/>
  <c r="U15" i="12"/>
  <c r="U11" i="12"/>
  <c r="U7" i="12"/>
  <c r="F24" i="12"/>
  <c r="F12" i="12"/>
  <c r="F11" i="12"/>
  <c r="O6" i="12" s="1"/>
  <c r="U9" i="12"/>
  <c r="F14" i="12"/>
  <c r="F13" i="12"/>
  <c r="F10" i="12"/>
  <c r="F30" i="12"/>
  <c r="F28" i="12"/>
  <c r="F26" i="12"/>
  <c r="F23" i="12"/>
  <c r="F20" i="12"/>
  <c r="F19" i="12"/>
  <c r="F16" i="12"/>
  <c r="F15" i="12"/>
  <c r="F7" i="12"/>
  <c r="AA5" i="12"/>
  <c r="F18" i="12"/>
  <c r="U21" i="12"/>
  <c r="U17" i="12"/>
  <c r="U13" i="12"/>
  <c r="F9" i="12"/>
  <c r="AA7" i="12"/>
  <c r="F6" i="12"/>
  <c r="O4" i="12"/>
  <c r="G4" i="12"/>
  <c r="F31" i="12"/>
  <c r="F29" i="12"/>
  <c r="F27" i="12"/>
  <c r="F25" i="12"/>
  <c r="F22" i="12"/>
  <c r="F21" i="12"/>
  <c r="F17" i="12"/>
  <c r="F8" i="12"/>
  <c r="R4" i="12"/>
  <c r="F5" i="12"/>
  <c r="U5" i="12"/>
  <c r="T21" i="12"/>
  <c r="V23" i="12"/>
  <c r="S4" i="12"/>
  <c r="H5" i="12"/>
  <c r="V5" i="12"/>
  <c r="Z5" i="12"/>
  <c r="D7" i="12"/>
  <c r="H8" i="12"/>
  <c r="T9" i="12"/>
  <c r="H10" i="12"/>
  <c r="D11" i="12"/>
  <c r="N6" i="12" s="1"/>
  <c r="D12" i="12"/>
  <c r="H13" i="12"/>
  <c r="H14" i="12"/>
  <c r="D15" i="12"/>
  <c r="D16" i="12"/>
  <c r="H17" i="12"/>
  <c r="H18" i="12"/>
  <c r="D19" i="12"/>
  <c r="D20" i="12"/>
  <c r="H21" i="12"/>
  <c r="H22" i="12"/>
  <c r="D23" i="12"/>
  <c r="D24" i="12"/>
  <c r="H25" i="12"/>
  <c r="D26" i="12"/>
  <c r="H27" i="12"/>
  <c r="D28" i="12"/>
  <c r="H29" i="12"/>
  <c r="D30" i="12"/>
  <c r="H31" i="12"/>
  <c r="H6" i="12"/>
  <c r="T7" i="12"/>
  <c r="AB7" i="12"/>
  <c r="H9" i="12"/>
  <c r="T15" i="12"/>
  <c r="Y15" i="12" s="1"/>
  <c r="T19" i="12"/>
  <c r="T23" i="12"/>
  <c r="P4" i="12"/>
  <c r="T11" i="12"/>
  <c r="V13" i="12"/>
  <c r="V17" i="12"/>
  <c r="V21" i="12"/>
  <c r="E4" i="12"/>
  <c r="I4" i="12"/>
  <c r="Q4" i="12"/>
  <c r="D5" i="12"/>
  <c r="T5" i="12"/>
  <c r="AB5" i="12"/>
  <c r="H7" i="12"/>
  <c r="D8" i="12"/>
  <c r="V9" i="12"/>
  <c r="Z9" i="12"/>
  <c r="D10" i="12"/>
  <c r="H11" i="12"/>
  <c r="P6" i="12" s="1"/>
  <c r="H12" i="12"/>
  <c r="D13" i="12"/>
  <c r="D14" i="12"/>
  <c r="H15" i="12"/>
  <c r="H16" i="12"/>
  <c r="D17" i="12"/>
  <c r="D18" i="12"/>
  <c r="H19" i="12"/>
  <c r="H20" i="12"/>
  <c r="D21" i="12"/>
  <c r="D22" i="12"/>
  <c r="H23" i="12"/>
  <c r="H24" i="12"/>
  <c r="D25" i="12"/>
  <c r="H26" i="12"/>
  <c r="D27" i="12"/>
  <c r="H28" i="12"/>
  <c r="D29" i="12"/>
  <c r="L9" i="11"/>
  <c r="L6" i="11"/>
  <c r="L31" i="11"/>
  <c r="F8" i="11"/>
  <c r="F10" i="11"/>
  <c r="T13" i="11"/>
  <c r="J16" i="11"/>
  <c r="Z7" i="11"/>
  <c r="W9" i="11"/>
  <c r="J12" i="11"/>
  <c r="U23" i="11"/>
  <c r="U19" i="11"/>
  <c r="U15" i="11"/>
  <c r="U11" i="11"/>
  <c r="U7" i="11"/>
  <c r="F26" i="11"/>
  <c r="F15" i="11"/>
  <c r="F12" i="11"/>
  <c r="F11" i="11"/>
  <c r="O6" i="11" s="1"/>
  <c r="F7" i="11"/>
  <c r="AA5" i="11"/>
  <c r="F30" i="11"/>
  <c r="F28" i="11"/>
  <c r="F24" i="11"/>
  <c r="F23" i="11"/>
  <c r="F20" i="11"/>
  <c r="F19" i="11"/>
  <c r="F16" i="11"/>
  <c r="U9" i="11"/>
  <c r="U21" i="11"/>
  <c r="U17" i="11"/>
  <c r="U13" i="11"/>
  <c r="F9" i="11"/>
  <c r="AA7" i="11"/>
  <c r="F6" i="11"/>
  <c r="O4" i="11"/>
  <c r="G4" i="11"/>
  <c r="F31" i="11"/>
  <c r="F29" i="11"/>
  <c r="F27" i="11"/>
  <c r="F25" i="11"/>
  <c r="F22" i="11"/>
  <c r="F21" i="11"/>
  <c r="F18" i="11"/>
  <c r="F17" i="11"/>
  <c r="N4" i="11"/>
  <c r="U5" i="11"/>
  <c r="W21" i="11"/>
  <c r="W17" i="11"/>
  <c r="W13" i="11"/>
  <c r="J9" i="11"/>
  <c r="AC7" i="11"/>
  <c r="J6" i="11"/>
  <c r="J25" i="11"/>
  <c r="J21" i="11"/>
  <c r="J10" i="11"/>
  <c r="W5" i="11"/>
  <c r="J31" i="11"/>
  <c r="J29" i="11"/>
  <c r="J27" i="11"/>
  <c r="J22" i="11"/>
  <c r="J18" i="11"/>
  <c r="J17" i="11"/>
  <c r="J14" i="11"/>
  <c r="J13" i="11"/>
  <c r="J8" i="11"/>
  <c r="J5" i="11"/>
  <c r="W23" i="11"/>
  <c r="W19" i="11"/>
  <c r="W15" i="11"/>
  <c r="W11" i="11"/>
  <c r="W7" i="11"/>
  <c r="K4" i="11"/>
  <c r="J30" i="11"/>
  <c r="J28" i="11"/>
  <c r="J26" i="11"/>
  <c r="J24" i="11"/>
  <c r="J23" i="11"/>
  <c r="J20" i="11"/>
  <c r="J19" i="11"/>
  <c r="AC5" i="11"/>
  <c r="J11" i="11"/>
  <c r="D31" i="11"/>
  <c r="D29" i="11"/>
  <c r="D27" i="11"/>
  <c r="D25" i="11"/>
  <c r="D22" i="11"/>
  <c r="D21" i="11"/>
  <c r="D18" i="11"/>
  <c r="D17" i="11"/>
  <c r="D14" i="11"/>
  <c r="D13" i="11"/>
  <c r="D10" i="11"/>
  <c r="Z9" i="11"/>
  <c r="D8" i="11"/>
  <c r="T5" i="11"/>
  <c r="D5" i="11"/>
  <c r="Q4" i="11"/>
  <c r="E4" i="11"/>
  <c r="T11" i="11"/>
  <c r="T7" i="11"/>
  <c r="T23" i="11"/>
  <c r="T19" i="11"/>
  <c r="T15" i="11"/>
  <c r="D30" i="11"/>
  <c r="D28" i="11"/>
  <c r="D26" i="11"/>
  <c r="D24" i="11"/>
  <c r="D23" i="11"/>
  <c r="D20" i="11"/>
  <c r="D19" i="11"/>
  <c r="D16" i="11"/>
  <c r="D15" i="11"/>
  <c r="D12" i="11"/>
  <c r="D11" i="11"/>
  <c r="N6" i="11" s="1"/>
  <c r="T9" i="11"/>
  <c r="D7" i="11"/>
  <c r="Z5" i="11"/>
  <c r="T21" i="11"/>
  <c r="T17" i="11"/>
  <c r="F5" i="11"/>
  <c r="J7" i="11"/>
  <c r="D9" i="11"/>
  <c r="F13" i="11"/>
  <c r="F14" i="11"/>
  <c r="O8" i="11" s="1"/>
  <c r="X17" i="11"/>
  <c r="V19" i="11"/>
  <c r="X21" i="11"/>
  <c r="V23" i="11"/>
  <c r="S4" i="11"/>
  <c r="H5" i="11"/>
  <c r="V5" i="11"/>
  <c r="AD5" i="11"/>
  <c r="L7" i="11"/>
  <c r="H8" i="11"/>
  <c r="X9" i="11"/>
  <c r="H10" i="11"/>
  <c r="L11" i="11"/>
  <c r="L12" i="11"/>
  <c r="H13" i="11"/>
  <c r="H14" i="11"/>
  <c r="L15" i="11"/>
  <c r="L16" i="11"/>
  <c r="H17" i="11"/>
  <c r="H18" i="11"/>
  <c r="L19" i="11"/>
  <c r="L20" i="11"/>
  <c r="H21" i="11"/>
  <c r="H22" i="11"/>
  <c r="L23" i="11"/>
  <c r="L24" i="11"/>
  <c r="H25" i="11"/>
  <c r="L26" i="11"/>
  <c r="H27" i="11"/>
  <c r="L28" i="11"/>
  <c r="H29" i="11"/>
  <c r="L30" i="11"/>
  <c r="H31" i="11"/>
  <c r="P4" i="11"/>
  <c r="H9" i="11"/>
  <c r="V13" i="11"/>
  <c r="V17" i="11"/>
  <c r="X19" i="11"/>
  <c r="X23" i="11"/>
  <c r="H6" i="11"/>
  <c r="X7" i="11"/>
  <c r="AB7" i="11"/>
  <c r="X11" i="11"/>
  <c r="X15" i="11"/>
  <c r="V21" i="11"/>
  <c r="I4" i="11"/>
  <c r="M4" i="11"/>
  <c r="X5" i="11"/>
  <c r="AB5" i="11"/>
  <c r="H7" i="11"/>
  <c r="L8" i="11"/>
  <c r="V9" i="11"/>
  <c r="L10" i="11"/>
  <c r="H11" i="11"/>
  <c r="P6" i="11" s="1"/>
  <c r="H12" i="11"/>
  <c r="L13" i="11"/>
  <c r="L14" i="11"/>
  <c r="H15" i="11"/>
  <c r="H16" i="11"/>
  <c r="L17" i="11"/>
  <c r="L18" i="11"/>
  <c r="H19" i="11"/>
  <c r="H20" i="11"/>
  <c r="L21" i="11"/>
  <c r="L22" i="11"/>
  <c r="H23" i="11"/>
  <c r="H24" i="11"/>
  <c r="L25" i="11"/>
  <c r="H26" i="11"/>
  <c r="L27" i="11"/>
  <c r="H28" i="11"/>
  <c r="L29" i="11"/>
  <c r="L12" i="10"/>
  <c r="L16" i="10"/>
  <c r="L20" i="10"/>
  <c r="H13" i="10"/>
  <c r="H18" i="10"/>
  <c r="H25" i="10"/>
  <c r="H27" i="10"/>
  <c r="H29" i="10"/>
  <c r="H31" i="10"/>
  <c r="H5" i="10"/>
  <c r="H8" i="10"/>
  <c r="H10" i="10"/>
  <c r="H17" i="10"/>
  <c r="U23" i="10"/>
  <c r="U13" i="10"/>
  <c r="U21" i="10"/>
  <c r="G4" i="10"/>
  <c r="F6" i="10"/>
  <c r="AA7" i="10"/>
  <c r="D7" i="10"/>
  <c r="T9" i="10"/>
  <c r="D30" i="10"/>
  <c r="D12" i="10"/>
  <c r="D16" i="10"/>
  <c r="D20" i="10"/>
  <c r="D23" i="10"/>
  <c r="D31" i="10"/>
  <c r="Z5" i="10"/>
  <c r="D26" i="10"/>
  <c r="D11" i="10"/>
  <c r="N6" i="10" s="1"/>
  <c r="D15" i="10"/>
  <c r="D19" i="10"/>
  <c r="D24" i="10"/>
  <c r="N4" i="10"/>
  <c r="R4" i="10"/>
  <c r="F5" i="10"/>
  <c r="U5" i="10"/>
  <c r="AC5" i="10"/>
  <c r="D6" i="10"/>
  <c r="L6" i="10"/>
  <c r="J7" i="10"/>
  <c r="V7" i="10"/>
  <c r="Z7" i="10"/>
  <c r="AD7" i="10"/>
  <c r="F8" i="10"/>
  <c r="D9" i="10"/>
  <c r="L9" i="10"/>
  <c r="W9" i="10"/>
  <c r="AB9" i="10"/>
  <c r="F10" i="10"/>
  <c r="J11" i="10"/>
  <c r="V11" i="10"/>
  <c r="J12" i="10"/>
  <c r="F13" i="10"/>
  <c r="T13" i="10"/>
  <c r="X13" i="10"/>
  <c r="F14" i="10"/>
  <c r="J15" i="10"/>
  <c r="V15" i="10"/>
  <c r="J16" i="10"/>
  <c r="F17" i="10"/>
  <c r="T17" i="10"/>
  <c r="X17" i="10"/>
  <c r="F18" i="10"/>
  <c r="J19" i="10"/>
  <c r="V19" i="10"/>
  <c r="J20" i="10"/>
  <c r="F21" i="10"/>
  <c r="T21" i="10"/>
  <c r="X21" i="10"/>
  <c r="F22" i="10"/>
  <c r="J23" i="10"/>
  <c r="V23" i="10"/>
  <c r="J24" i="10"/>
  <c r="F25" i="10"/>
  <c r="J26" i="10"/>
  <c r="F27" i="10"/>
  <c r="J28" i="10"/>
  <c r="F29" i="10"/>
  <c r="J30" i="10"/>
  <c r="F31" i="10"/>
  <c r="W5" i="10"/>
  <c r="AA5" i="10"/>
  <c r="H6" i="10"/>
  <c r="F7" i="10"/>
  <c r="T7" i="10"/>
  <c r="X7" i="10"/>
  <c r="AB7" i="10"/>
  <c r="J8" i="10"/>
  <c r="H9" i="10"/>
  <c r="J10" i="10"/>
  <c r="F11" i="10"/>
  <c r="O6" i="10" s="1"/>
  <c r="T11" i="10"/>
  <c r="X11" i="10"/>
  <c r="F12" i="10"/>
  <c r="J14" i="10"/>
  <c r="F15" i="10"/>
  <c r="T15" i="10"/>
  <c r="X15" i="10"/>
  <c r="F16" i="10"/>
  <c r="J18" i="10"/>
  <c r="F19" i="10"/>
  <c r="T19" i="10"/>
  <c r="X19" i="10"/>
  <c r="F20" i="10"/>
  <c r="J22" i="10"/>
  <c r="F23" i="10"/>
  <c r="X23" i="10"/>
  <c r="F24" i="10"/>
  <c r="J25" i="10"/>
  <c r="F26" i="10"/>
  <c r="J27" i="10"/>
  <c r="F28" i="10"/>
  <c r="J29" i="10"/>
  <c r="F30" i="10"/>
  <c r="J31" i="10"/>
  <c r="P4" i="10"/>
  <c r="J5" i="10"/>
  <c r="U9" i="10"/>
  <c r="J13" i="10"/>
  <c r="V13" i="10"/>
  <c r="J17" i="10"/>
  <c r="V17" i="10"/>
  <c r="J21" i="10"/>
  <c r="V21" i="10"/>
  <c r="T23" i="10"/>
  <c r="E4" i="10"/>
  <c r="I4" i="10"/>
  <c r="M4" i="10"/>
  <c r="Q4" i="10"/>
  <c r="D5" i="10"/>
  <c r="T5" i="10"/>
  <c r="X5" i="10"/>
  <c r="AB5" i="10"/>
  <c r="J6" i="10"/>
  <c r="H7" i="10"/>
  <c r="U7" i="10"/>
  <c r="AC7" i="10"/>
  <c r="D8" i="10"/>
  <c r="L8" i="10"/>
  <c r="J9" i="10"/>
  <c r="V9" i="10"/>
  <c r="Z9" i="10"/>
  <c r="D10" i="10"/>
  <c r="L10" i="10"/>
  <c r="H11" i="10"/>
  <c r="P6" i="10" s="1"/>
  <c r="U11" i="10"/>
  <c r="H12" i="10"/>
  <c r="D13" i="10"/>
  <c r="L13" i="10"/>
  <c r="W13" i="10"/>
  <c r="D14" i="10"/>
  <c r="N8" i="10" s="1"/>
  <c r="L14" i="10"/>
  <c r="H15" i="10"/>
  <c r="U15" i="10"/>
  <c r="H16" i="10"/>
  <c r="D17" i="10"/>
  <c r="L17" i="10"/>
  <c r="W17" i="10"/>
  <c r="D18" i="10"/>
  <c r="L18" i="10"/>
  <c r="H19" i="10"/>
  <c r="U19" i="10"/>
  <c r="H20" i="10"/>
  <c r="D21" i="10"/>
  <c r="L21" i="10"/>
  <c r="D22" i="10"/>
  <c r="L22" i="10"/>
  <c r="H23" i="10"/>
  <c r="H24" i="10"/>
  <c r="D25" i="10"/>
  <c r="L25" i="10"/>
  <c r="H26" i="10"/>
  <c r="D27" i="10"/>
  <c r="L27" i="10"/>
  <c r="H28" i="10"/>
  <c r="D29" i="10"/>
  <c r="L29" i="10"/>
  <c r="Z5" i="5"/>
  <c r="AD5" i="5"/>
  <c r="AC7" i="5"/>
  <c r="F30" i="5"/>
  <c r="AA5" i="5"/>
  <c r="Z7" i="5"/>
  <c r="AD7" i="5"/>
  <c r="AB5" i="5"/>
  <c r="AA7" i="5"/>
  <c r="Z9" i="5"/>
  <c r="AE9" i="5" s="1"/>
  <c r="U5" i="5"/>
  <c r="U9" i="5"/>
  <c r="W15" i="5"/>
  <c r="W17" i="5"/>
  <c r="W21" i="5"/>
  <c r="T19" i="5"/>
  <c r="X19" i="5"/>
  <c r="U17" i="5"/>
  <c r="U21" i="5"/>
  <c r="X9" i="5"/>
  <c r="W7" i="5"/>
  <c r="T17" i="5"/>
  <c r="X17" i="5"/>
  <c r="W19" i="5"/>
  <c r="V21" i="5"/>
  <c r="U23" i="5"/>
  <c r="V23" i="5"/>
  <c r="X11" i="5"/>
  <c r="T15" i="5"/>
  <c r="V17" i="5"/>
  <c r="T21" i="5"/>
  <c r="X21" i="5"/>
  <c r="X15" i="5"/>
  <c r="V5" i="5"/>
  <c r="U15" i="5"/>
  <c r="T7" i="5"/>
  <c r="V15" i="5"/>
  <c r="X7" i="5"/>
  <c r="V9" i="5"/>
  <c r="W5" i="5"/>
  <c r="U7" i="5"/>
  <c r="W9" i="5"/>
  <c r="T5" i="5"/>
  <c r="X5" i="5"/>
  <c r="V7" i="5"/>
  <c r="T9" i="5"/>
  <c r="X13" i="5"/>
  <c r="V11" i="5"/>
  <c r="U11" i="5"/>
  <c r="V13" i="5"/>
  <c r="W11" i="5"/>
  <c r="T13" i="5"/>
  <c r="W13" i="5"/>
  <c r="T11" i="5"/>
  <c r="U13" i="5"/>
  <c r="S4" i="2"/>
  <c r="R12" i="2"/>
  <c r="S16" i="2"/>
  <c r="T12" i="2"/>
  <c r="C20" i="2"/>
  <c r="R4" i="5"/>
  <c r="L26" i="5"/>
  <c r="L22" i="5"/>
  <c r="L14" i="5"/>
  <c r="L10" i="5"/>
  <c r="R4" i="2"/>
  <c r="D20" i="2"/>
  <c r="S8" i="2"/>
  <c r="T4" i="2"/>
  <c r="C24" i="2"/>
  <c r="L20" i="5"/>
  <c r="T16" i="2"/>
  <c r="R8" i="2"/>
  <c r="S12" i="2"/>
  <c r="T8" i="2"/>
  <c r="R16" i="2"/>
  <c r="L31" i="5"/>
  <c r="L15" i="5"/>
  <c r="J19" i="5"/>
  <c r="H24" i="5"/>
  <c r="H16" i="5"/>
  <c r="L12" i="5"/>
  <c r="H8" i="5"/>
  <c r="L11" i="5"/>
  <c r="F29" i="5"/>
  <c r="H15" i="5"/>
  <c r="F28" i="5"/>
  <c r="L29" i="5"/>
  <c r="J21" i="5"/>
  <c r="H27" i="5"/>
  <c r="H23" i="5"/>
  <c r="H19" i="5"/>
  <c r="H11" i="5"/>
  <c r="P6" i="5" s="1"/>
  <c r="H7" i="5"/>
  <c r="L27" i="5"/>
  <c r="J16" i="5"/>
  <c r="J8" i="5"/>
  <c r="J7" i="5"/>
  <c r="L28" i="5"/>
  <c r="S4" i="5"/>
  <c r="H18" i="5"/>
  <c r="H6" i="5"/>
  <c r="J24" i="5"/>
  <c r="H26" i="5"/>
  <c r="H10" i="5"/>
  <c r="L6" i="5"/>
  <c r="J31" i="5"/>
  <c r="H5" i="5"/>
  <c r="H30" i="5"/>
  <c r="H29" i="5"/>
  <c r="H28" i="5"/>
  <c r="J25" i="5"/>
  <c r="L23" i="5"/>
  <c r="H22" i="5"/>
  <c r="H20" i="5"/>
  <c r="L18" i="5"/>
  <c r="J17" i="5"/>
  <c r="J14" i="5"/>
  <c r="J12" i="5"/>
  <c r="J9" i="5"/>
  <c r="L7" i="5"/>
  <c r="F31" i="5"/>
  <c r="L30" i="5"/>
  <c r="K4" i="5"/>
  <c r="J5" i="5"/>
  <c r="L24" i="5"/>
  <c r="L19" i="5"/>
  <c r="J18" i="5"/>
  <c r="L16" i="5"/>
  <c r="J15" i="5"/>
  <c r="H14" i="5"/>
  <c r="H12" i="5"/>
  <c r="L8" i="5"/>
  <c r="H31" i="5"/>
  <c r="J30" i="5"/>
  <c r="J29" i="5"/>
  <c r="J28" i="5"/>
  <c r="J27" i="5"/>
  <c r="J22" i="5"/>
  <c r="J11" i="5"/>
  <c r="J6" i="5"/>
  <c r="D6" i="5"/>
  <c r="J26" i="5"/>
  <c r="J23" i="5"/>
  <c r="J20" i="5"/>
  <c r="J13" i="5"/>
  <c r="J10" i="5"/>
  <c r="H25" i="5"/>
  <c r="H21" i="5"/>
  <c r="H17" i="5"/>
  <c r="H13" i="5"/>
  <c r="H9" i="5"/>
  <c r="F27" i="5"/>
  <c r="F26" i="5"/>
  <c r="F25" i="5"/>
  <c r="F24" i="5"/>
  <c r="F23" i="5"/>
  <c r="F22" i="5"/>
  <c r="F21" i="5"/>
  <c r="F20" i="5"/>
  <c r="F19" i="5"/>
  <c r="F18" i="5"/>
  <c r="F17" i="5"/>
  <c r="F16" i="5"/>
  <c r="F15" i="5"/>
  <c r="F14" i="5"/>
  <c r="F13" i="5"/>
  <c r="F12" i="5"/>
  <c r="F11" i="5"/>
  <c r="O6" i="5" s="1"/>
  <c r="F10" i="5"/>
  <c r="F9" i="5"/>
  <c r="F8" i="5"/>
  <c r="F7" i="5"/>
  <c r="F6" i="5"/>
  <c r="D5" i="5"/>
  <c r="D27" i="5"/>
  <c r="D23" i="5"/>
  <c r="D19" i="5"/>
  <c r="D15" i="5"/>
  <c r="N6" i="5"/>
  <c r="D7" i="5"/>
  <c r="D29" i="5"/>
  <c r="D25" i="5"/>
  <c r="D21" i="5"/>
  <c r="D17" i="5"/>
  <c r="D13" i="5"/>
  <c r="D9" i="5"/>
  <c r="D31" i="5"/>
  <c r="Q4" i="5"/>
  <c r="D28" i="5"/>
  <c r="D24" i="5"/>
  <c r="D20" i="5"/>
  <c r="D16" i="5"/>
  <c r="D12" i="5"/>
  <c r="D8" i="5"/>
  <c r="D30" i="5"/>
  <c r="D26" i="5"/>
  <c r="D22" i="5"/>
  <c r="D18" i="5"/>
  <c r="D14" i="5"/>
  <c r="D10" i="5"/>
  <c r="AR26" i="1"/>
  <c r="AK26" i="1"/>
  <c r="AO26" i="1"/>
  <c r="AT26" i="1"/>
  <c r="AV26" i="1"/>
  <c r="AQ26" i="1"/>
  <c r="AW26" i="1"/>
  <c r="AN26" i="1"/>
  <c r="AJ26" i="1"/>
  <c r="AS26" i="1"/>
  <c r="AL26" i="1"/>
  <c r="AU26" i="1"/>
  <c r="AS10" i="1"/>
  <c r="AJ10" i="1"/>
  <c r="AK10" i="1"/>
  <c r="AO10" i="1"/>
  <c r="AT10" i="1"/>
  <c r="AV10" i="1"/>
  <c r="AR10" i="1"/>
  <c r="AQ10" i="1"/>
  <c r="AW10" i="1"/>
  <c r="AM10" i="1"/>
  <c r="AU10" i="1"/>
  <c r="AJ27" i="1"/>
  <c r="AK27" i="1"/>
  <c r="AL27" i="1"/>
  <c r="AN27" i="1"/>
  <c r="AO27" i="1"/>
  <c r="AQ27" i="1"/>
  <c r="AR27" i="1"/>
  <c r="AS27" i="1"/>
  <c r="AT27" i="1"/>
  <c r="AU27" i="1"/>
  <c r="AV27" i="1"/>
  <c r="AW27" i="1"/>
  <c r="P8" i="10" l="1"/>
  <c r="Y5" i="12"/>
  <c r="Y23" i="12"/>
  <c r="P8" i="5"/>
  <c r="AE7" i="5"/>
  <c r="AE5" i="5"/>
  <c r="N8" i="12"/>
  <c r="AE5" i="12"/>
  <c r="AE9" i="12"/>
  <c r="Y19" i="12"/>
  <c r="AE9" i="11"/>
  <c r="Y17" i="12"/>
  <c r="N8" i="5"/>
  <c r="O8" i="12"/>
  <c r="Y9" i="10"/>
  <c r="AE5" i="10"/>
  <c r="Y7" i="12"/>
  <c r="Y9" i="12"/>
  <c r="Y21" i="12"/>
  <c r="AE7" i="12"/>
  <c r="O8" i="5"/>
  <c r="Y11" i="12"/>
  <c r="Y13" i="12"/>
  <c r="P8" i="12"/>
  <c r="Y21" i="11"/>
  <c r="N8" i="11"/>
  <c r="Y19" i="11"/>
  <c r="AE5" i="11"/>
  <c r="Y23" i="11"/>
  <c r="Y13" i="11"/>
  <c r="P8" i="11"/>
  <c r="Y7" i="11"/>
  <c r="Y17" i="11"/>
  <c r="Y9" i="11"/>
  <c r="Y15" i="11"/>
  <c r="Y11" i="11"/>
  <c r="Y5" i="11"/>
  <c r="AE7" i="11"/>
  <c r="Y11" i="10"/>
  <c r="O8" i="10"/>
  <c r="Y23" i="10"/>
  <c r="Y15" i="10"/>
  <c r="Y7" i="10"/>
  <c r="Y17" i="10"/>
  <c r="Y21" i="10"/>
  <c r="Y5" i="10"/>
  <c r="AE9" i="10"/>
  <c r="Y19" i="10"/>
  <c r="Y13" i="10"/>
  <c r="AE7" i="10"/>
  <c r="Y19" i="5"/>
  <c r="Y21" i="5"/>
  <c r="Y23" i="5"/>
  <c r="Y17" i="5"/>
  <c r="Y9" i="5"/>
  <c r="Y7" i="5"/>
  <c r="Y15" i="5"/>
  <c r="Y13" i="5"/>
  <c r="Y5" i="5"/>
  <c r="Y11" i="5"/>
  <c r="AW24" i="1"/>
  <c r="AQ24" i="1"/>
  <c r="AR24" i="1"/>
  <c r="AN24" i="1"/>
  <c r="AK24" i="1"/>
  <c r="AO24" i="1"/>
  <c r="AT24" i="1"/>
  <c r="AV24" i="1"/>
  <c r="AJ24" i="1"/>
  <c r="AS24" i="1"/>
  <c r="AL24" i="1"/>
  <c r="AU24" i="1"/>
  <c r="L8" i="2"/>
  <c r="AW6" i="1"/>
  <c r="AW7" i="1"/>
  <c r="AW8" i="1"/>
  <c r="AW9" i="1"/>
  <c r="AW11" i="1"/>
  <c r="AW12" i="1"/>
  <c r="AW13" i="1"/>
  <c r="AW14" i="1"/>
  <c r="AW15" i="1"/>
  <c r="AW16" i="1"/>
  <c r="AW17" i="1"/>
  <c r="AW18" i="1"/>
  <c r="AW19" i="1"/>
  <c r="AW20" i="1"/>
  <c r="AW21" i="1"/>
  <c r="AW22" i="1"/>
  <c r="AW23" i="1"/>
  <c r="AW25" i="1"/>
  <c r="AW5" i="1"/>
  <c r="AV6" i="1"/>
  <c r="AV7" i="1"/>
  <c r="AV8" i="1"/>
  <c r="AV9" i="1"/>
  <c r="AV11" i="1"/>
  <c r="AV12" i="1"/>
  <c r="AV13" i="1"/>
  <c r="AV14" i="1"/>
  <c r="AV15" i="1"/>
  <c r="AV16" i="1"/>
  <c r="AV17" i="1"/>
  <c r="AV18" i="1"/>
  <c r="AV19" i="1"/>
  <c r="AV20" i="1"/>
  <c r="AV21" i="1"/>
  <c r="AV22" i="1"/>
  <c r="AV23" i="1"/>
  <c r="AV25" i="1"/>
  <c r="AV5" i="1"/>
  <c r="AU6" i="1"/>
  <c r="AU7" i="1"/>
  <c r="AU8" i="1"/>
  <c r="AU9" i="1"/>
  <c r="AU11" i="1"/>
  <c r="AU12" i="1"/>
  <c r="AU13" i="1"/>
  <c r="AU14" i="1"/>
  <c r="AU15" i="1"/>
  <c r="AU16" i="1"/>
  <c r="AU17" i="1"/>
  <c r="AU18" i="1"/>
  <c r="AU19" i="1"/>
  <c r="AU20" i="1"/>
  <c r="AU21" i="1"/>
  <c r="AU22" i="1"/>
  <c r="AU23" i="1"/>
  <c r="AU25" i="1"/>
  <c r="AU5" i="1"/>
  <c r="AT6" i="1"/>
  <c r="AT7" i="1"/>
  <c r="AT8" i="1"/>
  <c r="AT9" i="1"/>
  <c r="AT11" i="1"/>
  <c r="AT12" i="1"/>
  <c r="AT13" i="1"/>
  <c r="AT14" i="1"/>
  <c r="AT15" i="1"/>
  <c r="AT16" i="1"/>
  <c r="AT17" i="1"/>
  <c r="AT18" i="1"/>
  <c r="AT19" i="1"/>
  <c r="AT20" i="1"/>
  <c r="AT21" i="1"/>
  <c r="AT22" i="1"/>
  <c r="AT23" i="1"/>
  <c r="AT25" i="1"/>
  <c r="AT5" i="1"/>
  <c r="AS6" i="1"/>
  <c r="AS7" i="1"/>
  <c r="AS8" i="1"/>
  <c r="AS9" i="1"/>
  <c r="AS11" i="1"/>
  <c r="AS12" i="1"/>
  <c r="AS13" i="1"/>
  <c r="AS14" i="1"/>
  <c r="AS15" i="1"/>
  <c r="AS16" i="1"/>
  <c r="AS17" i="1"/>
  <c r="AS18" i="1"/>
  <c r="AS19" i="1"/>
  <c r="AS20" i="1"/>
  <c r="AS21" i="1"/>
  <c r="AS22" i="1"/>
  <c r="AS23" i="1"/>
  <c r="AS25" i="1"/>
  <c r="AS5" i="1"/>
  <c r="AR6" i="1"/>
  <c r="AR7" i="1"/>
  <c r="AR8" i="1"/>
  <c r="AR9" i="1"/>
  <c r="AR11" i="1"/>
  <c r="AR12" i="1"/>
  <c r="AR13" i="1"/>
  <c r="AR14" i="1"/>
  <c r="AR15" i="1"/>
  <c r="AR16" i="1"/>
  <c r="AR17" i="1"/>
  <c r="AR18" i="1"/>
  <c r="AR19" i="1"/>
  <c r="AR20" i="1"/>
  <c r="AR21" i="1"/>
  <c r="AR22" i="1"/>
  <c r="AR23" i="1"/>
  <c r="AR25" i="1"/>
  <c r="AR5" i="1"/>
  <c r="AQ6" i="1"/>
  <c r="AQ7" i="1"/>
  <c r="AQ8" i="1"/>
  <c r="AQ9" i="1"/>
  <c r="AQ11" i="1"/>
  <c r="AQ12" i="1"/>
  <c r="AQ13" i="1"/>
  <c r="AQ14" i="1"/>
  <c r="AQ15" i="1"/>
  <c r="AQ16" i="1"/>
  <c r="AQ17" i="1"/>
  <c r="AQ18" i="1"/>
  <c r="AQ19" i="1"/>
  <c r="AQ20" i="1"/>
  <c r="AQ21" i="1"/>
  <c r="AQ22" i="1"/>
  <c r="AQ23" i="1"/>
  <c r="AQ25" i="1"/>
  <c r="AQ5" i="1"/>
  <c r="AO6" i="1"/>
  <c r="AO7" i="1"/>
  <c r="AO8" i="1"/>
  <c r="AO9" i="1"/>
  <c r="AO11" i="1"/>
  <c r="AO12" i="1"/>
  <c r="AO13" i="1"/>
  <c r="AO14" i="1"/>
  <c r="AO15" i="1"/>
  <c r="AO16" i="1"/>
  <c r="AO17" i="1"/>
  <c r="AO18" i="1"/>
  <c r="AO19" i="1"/>
  <c r="AO20" i="1"/>
  <c r="AO21" i="1"/>
  <c r="AO22" i="1"/>
  <c r="AO23" i="1"/>
  <c r="AO25" i="1"/>
  <c r="AO5" i="1"/>
  <c r="AN12" i="1"/>
  <c r="AN13" i="1"/>
  <c r="AN14" i="1"/>
  <c r="AN15" i="1"/>
  <c r="AN16" i="1"/>
  <c r="AN17" i="1"/>
  <c r="AN18" i="1"/>
  <c r="AN19" i="1"/>
  <c r="AN20" i="1"/>
  <c r="AN21" i="1"/>
  <c r="AN22" i="1"/>
  <c r="AN23" i="1"/>
  <c r="AN25" i="1"/>
  <c r="AM6" i="1"/>
  <c r="AM7" i="1"/>
  <c r="AM8" i="1"/>
  <c r="AM9" i="1"/>
  <c r="AM11" i="1"/>
  <c r="AM5" i="1"/>
  <c r="AL12" i="1"/>
  <c r="AL13" i="1"/>
  <c r="AL14" i="1"/>
  <c r="AL15" i="1"/>
  <c r="AL16" i="1"/>
  <c r="AL17" i="1"/>
  <c r="AL18" i="1"/>
  <c r="AL19" i="1"/>
  <c r="AL20" i="1"/>
  <c r="AL21" i="1"/>
  <c r="AL22" i="1"/>
  <c r="AL23" i="1"/>
  <c r="AL25" i="1"/>
  <c r="AK6" i="1"/>
  <c r="AK12" i="1"/>
  <c r="AK7" i="1"/>
  <c r="AK13" i="1"/>
  <c r="AK14" i="1"/>
  <c r="AK15" i="1"/>
  <c r="AK16" i="1"/>
  <c r="AK17" i="1"/>
  <c r="AK8" i="1"/>
  <c r="AK18" i="1"/>
  <c r="AK9" i="1"/>
  <c r="AK19" i="1"/>
  <c r="AK20" i="1"/>
  <c r="AK21" i="1"/>
  <c r="AK11" i="1"/>
  <c r="AK22" i="1"/>
  <c r="AK23" i="1"/>
  <c r="AK25" i="1"/>
  <c r="AJ6" i="1"/>
  <c r="AJ12" i="1"/>
  <c r="AJ7" i="1"/>
  <c r="AJ13" i="1"/>
  <c r="AJ14" i="1"/>
  <c r="AJ15" i="1"/>
  <c r="AJ16" i="1"/>
  <c r="AJ17" i="1"/>
  <c r="AJ8" i="1"/>
  <c r="AJ18" i="1"/>
  <c r="AJ9" i="1"/>
  <c r="AJ19" i="1"/>
  <c r="AJ20" i="1"/>
  <c r="AJ21" i="1"/>
  <c r="AJ11" i="1"/>
  <c r="AJ22" i="1"/>
  <c r="AJ23" i="1"/>
  <c r="AJ25" i="1"/>
  <c r="AJ5" i="1"/>
  <c r="F4" i="2" l="1"/>
  <c r="E4" i="5"/>
  <c r="H24" i="2"/>
  <c r="G4" i="5"/>
  <c r="P4" i="5"/>
  <c r="A20" i="2"/>
  <c r="O4" i="5"/>
  <c r="B24" i="2"/>
  <c r="O16" i="2"/>
  <c r="P4" i="2"/>
  <c r="B20" i="2"/>
  <c r="O4" i="2"/>
  <c r="A24" i="2"/>
  <c r="N4" i="5"/>
  <c r="N24" i="2"/>
  <c r="M4" i="5"/>
  <c r="J4" i="2"/>
  <c r="I4" i="5"/>
  <c r="I24" i="2"/>
  <c r="Q16" i="2"/>
  <c r="Q4" i="2"/>
  <c r="F8" i="2"/>
  <c r="L12" i="2"/>
  <c r="I20" i="2"/>
  <c r="O12" i="2"/>
  <c r="N8" i="2"/>
  <c r="L24" i="2"/>
  <c r="P16" i="2"/>
  <c r="F24" i="2"/>
  <c r="J16" i="2"/>
  <c r="H4" i="2"/>
  <c r="L4" i="2"/>
  <c r="J8" i="2"/>
  <c r="H12" i="2"/>
  <c r="H20" i="2"/>
  <c r="L20" i="2"/>
  <c r="F16" i="2"/>
  <c r="P8" i="2"/>
  <c r="Q12" i="2"/>
  <c r="N4" i="2"/>
  <c r="J12" i="2"/>
  <c r="N20" i="2"/>
  <c r="H16" i="2"/>
  <c r="Q8" i="2"/>
  <c r="H8" i="2"/>
  <c r="F12" i="2"/>
  <c r="N12" i="2"/>
  <c r="F20" i="2"/>
  <c r="O8" i="2"/>
  <c r="P12" i="2"/>
</calcChain>
</file>

<file path=xl/comments1.xml><?xml version="1.0" encoding="utf-8"?>
<comments xmlns="http://schemas.openxmlformats.org/spreadsheetml/2006/main">
  <authors>
    <author>Dan07</author>
  </authors>
  <commentList>
    <comment ref="T4"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4" authorId="0" shapeId="0">
      <text>
        <r>
          <rPr>
            <sz val="9"/>
            <color indexed="81"/>
            <rFont val="Tahoma"/>
            <family val="2"/>
          </rPr>
          <t xml:space="preserve">The wingers will be positioned close to the boards with the aim to clear the puck wide via the boards. The wingers will therefore need strength to withstand the physical play that comes with playing close to the boards
</t>
        </r>
      </text>
    </comment>
    <comment ref="T6"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6" authorId="0" shapeId="0">
      <text>
        <r>
          <rPr>
            <sz val="9"/>
            <color indexed="81"/>
            <rFont val="Tahoma"/>
            <family val="2"/>
          </rPr>
          <t xml:space="preserve">A fast-paced pass-and-move style of play. As the puck is being moved often it gives the opposition less opportunity to pressurize the puck-carrier. However, a bad pass could result in a giveaway. Thus players with good passing are needed for this system.
</t>
        </r>
      </text>
    </comment>
    <comment ref="T8" authorId="0" shapeId="0">
      <text>
        <r>
          <rPr>
            <sz val="9"/>
            <color indexed="81"/>
            <rFont val="Tahoma"/>
            <family val="2"/>
          </rPr>
          <t xml:space="preserve">Playing a very physical game is more likely to intimidate the opponents more quickly and perhaps even injure them. It will result in the players trying harder to get the puck off the opposition. It can create more fights and this in turn could motivate one or the other teams, depending on who is winning the fights.
However, it is likely to result in many penalties and so there will be more times where the team is short-handed.
Whilst enforcers will relish a beserk style of play, players such as speedy offensive forwards will not.
</t>
        </r>
      </text>
    </comment>
    <comment ref="Z8" authorId="0" shapeId="0">
      <text>
        <r>
          <rPr>
            <sz val="9"/>
            <color indexed="81"/>
            <rFont val="Tahoma"/>
            <family val="2"/>
          </rPr>
          <t xml:space="preserve">The wingers will switch positions. If the opposition has a slow defence then having the wingers crossover can expose holes in the defence and create big opportunities.
</t>
        </r>
      </text>
    </comment>
    <comment ref="T10" authorId="0" shapeId="0">
      <text>
        <r>
          <rPr>
            <sz val="9"/>
            <color indexed="81"/>
            <rFont val="Tahoma"/>
            <family val="2"/>
          </rPr>
          <t xml:space="preserve">This defines how often the forwards will go back into their defensive zone and help out with defensive duties. Very hard backchecking will mean that the forwards will often going into the defensive zone and defend, whereas very easy backchecking will mean that they don’t help out much at all.
The more often forwards come back into their defensive zone, the less opportunity there is to counter-attack. The converse will, however, result in gaps in defence. A defensive mentality may better compliment hard backchecking as it ensures a more defensive style of play.
An offensive mentality could work with hard backchecking if a passing offensive style is preferred to a fast counter attacking style. On the other hand, having the forwards skate up and down all of the rink could tire them out more quickly.
</t>
        </r>
      </text>
    </comment>
    <comment ref="T12" authorId="0" shapeId="0">
      <text>
        <r>
          <rPr>
            <sz val="9"/>
            <color indexed="81"/>
            <rFont val="Tahoma"/>
            <family val="2"/>
          </rPr>
          <t xml:space="preserve">The gap is the amount of space between the puck-carrier and the defensive player. Thus a tight gap will mean that the defenceman is closer to his opponent. Being closer gives the puck-carr ier less space and gives the defenceman more opportunity to check or pokecheck. However, there is a greater chance of the puck-carrier getting past his opponent by deking or by being faster. Also, if there is a tighter gap there is little chance for the defenceman to recover from a defensive mistake, allowing the puck-carrier to get away from his opponent and leaving the defenceman out of position.
</t>
        </r>
      </text>
    </comment>
    <comment ref="T14" authorId="0" shapeId="0">
      <text>
        <r>
          <rPr>
            <sz val="9"/>
            <color indexed="81"/>
            <rFont val="Tahoma"/>
            <family val="2"/>
          </rPr>
          <t xml:space="preserve">Determines how often the line will pressurise the opposition puck-carrier. Sustained pressure on the opposition will result in more turnovers, but it will also tire out your players. Whilst heavy pressure can pressurise the puck-carrier into making mistakes, it also possible that the defenceman will make a mistake, allowing the puck-carrier to get around him.
</t>
        </r>
      </text>
    </comment>
    <comment ref="T16" authorId="0" shapeId="0">
      <text>
        <r>
          <rPr>
            <sz val="9"/>
            <color indexed="81"/>
            <rFont val="Tahoma"/>
            <family val="2"/>
          </rPr>
          <t xml:space="preserve">This sets how often players will look to make big hits on the opposition. Hitting hard will give a better chance of removing the puck from the puck-carrier’s possession and it can intimidate the opposition but it will also increase the risk of penalties and injury.
A combination of very hard hitting and beserk aggressiveness will result in some pretty devastating hits – just don’t expect to play even strength too often!
</t>
        </r>
      </text>
    </comment>
    <comment ref="T18" authorId="0" shapeId="0">
      <text>
        <r>
          <rPr>
            <sz val="9"/>
            <color indexed="81"/>
            <rFont val="Tahoma"/>
            <family val="2"/>
          </rPr>
          <t xml:space="preserve">Defines how fast the team will play. A high tempo will result in fast zone clearance, rushes to the offensive zone, quick counter-attacks, a lot of movement and a many quick passes. The aim is to catch the opposition off-guard and to get past them before they have time to reorganise and reposition. A faster tempo requires more highly skilled players; they must also be very fast and fit. Less skilful and slow players will result in bad passes, giveaways and a lack of coordination.
A slower tempo could result in less rushed plays, allowing the players to better position themselves, make more accurate passes and find better opportunities to score. It is also less tiring.
</t>
        </r>
      </text>
    </comment>
    <comment ref="T20" authorId="0" shapeId="0">
      <text>
        <r>
          <rPr>
            <sz val="9"/>
            <color indexed="81"/>
            <rFont val="Tahoma"/>
            <family val="2"/>
          </rPr>
          <t xml:space="preserve">Determines how daring and creative the unit will be with their passing play. More creative passes are likely to confuse and disorganise the opposition’s defence, leading to good shooting opportunities.
An example is attempting a pass through two defencemen to find a team-mate who is alone in the slot. If the pass succeeds it would present a fantastic opportunity. On the other hand, it’s very risky and perhaps it would be safer to pass to another team-mate where there is less risk of an interception and a counter-attack, allowing the team to continue its offensive pressure. Highly skilled players will be needed to pull-off such daring passes.
Whilst on the penalty kill, it would be more effective to play safe passes in order to kill time and so decrease the risk of the opposition getting the puck and creating scoring chances.
</t>
        </r>
      </text>
    </comment>
    <comment ref="T22" authorId="0" shapeId="0">
      <text>
        <r>
          <rPr>
            <sz val="9"/>
            <color indexed="81"/>
            <rFont val="Tahoma"/>
            <family val="2"/>
          </rPr>
          <t xml:space="preserve">Dumping the puck involves hitting the puck into the corners of the offensive zone upon arriving at the opponent’s blue line. The players will then skate to the puck and battle to keep hold of it before passing it back in order to create a play. Having the puck in the corner will create space in the rest of the offensive zone. Also, if the offence is faster than the opposition then it is possible to get the puck from the boards and create a play before the opposition have had a chance to reposition their defence.
The offence will need the skill to get to the puck first and also the strength to battle for possession of the puck.
This is a useful instruction when playing dump and chase tactics.
</t>
        </r>
      </text>
    </comment>
  </commentList>
</comments>
</file>

<file path=xl/comments2.xml><?xml version="1.0" encoding="utf-8"?>
<comments xmlns="http://schemas.openxmlformats.org/spreadsheetml/2006/main">
  <authors>
    <author>Dan07</author>
  </authors>
  <commentList>
    <comment ref="T4"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4" authorId="0" shapeId="0">
      <text>
        <r>
          <rPr>
            <sz val="9"/>
            <color indexed="81"/>
            <rFont val="Tahoma"/>
            <family val="2"/>
          </rPr>
          <t xml:space="preserve">The wingers will be positioned close to the boards with the aim to clear the puck wide via the boards. The wingers will therefore need strength to withstand the physical play that comes with playing close to the boards
</t>
        </r>
      </text>
    </comment>
    <comment ref="T6"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6" authorId="0" shapeId="0">
      <text>
        <r>
          <rPr>
            <sz val="9"/>
            <color indexed="81"/>
            <rFont val="Tahoma"/>
            <family val="2"/>
          </rPr>
          <t xml:space="preserve">A fast-paced pass-and-move style of play. As the puck is being moved often it gives the opposition less opportunity to pressurize the puck-carrier. However, a bad pass could result in a giveaway. Thus players with good passing are needed for this system.
</t>
        </r>
      </text>
    </comment>
    <comment ref="T8" authorId="0" shapeId="0">
      <text>
        <r>
          <rPr>
            <sz val="9"/>
            <color indexed="81"/>
            <rFont val="Tahoma"/>
            <family val="2"/>
          </rPr>
          <t xml:space="preserve">Playing a very physical game is more likely to intimidate the opponents more quickly and perhaps even injure them. It will result in the players trying harder to get the puck off the opposition. It can create more fights and this in turn could motivate one or the other teams, depending on who is winning the fights.
However, it is likely to result in many penalties and so there will be more times where the team is short-handed.
Whilst enforcers will relish a beserk style of play, players such as speedy offensive forwards will not.
</t>
        </r>
      </text>
    </comment>
    <comment ref="Z8" authorId="0" shapeId="0">
      <text>
        <r>
          <rPr>
            <sz val="9"/>
            <color indexed="81"/>
            <rFont val="Tahoma"/>
            <family val="2"/>
          </rPr>
          <t xml:space="preserve">The wingers will switch positions. If the opposition has a slow defence then having the wingers crossover can expose holes in the defence and create big opportunities.
</t>
        </r>
      </text>
    </comment>
    <comment ref="T10" authorId="0" shapeId="0">
      <text>
        <r>
          <rPr>
            <sz val="9"/>
            <color indexed="81"/>
            <rFont val="Tahoma"/>
            <family val="2"/>
          </rPr>
          <t xml:space="preserve">This defines how often the forwards will go back into their defensive zone and help out with defensive duties. Very hard backchecking will mean that the forwards will often going into the defensive zone and defend, whereas very easy backchecking will mean that they don’t help out much at all.
The more often forwards come back into their defensive zone, the less opportunity there is to counter-attack. The converse will, however, result in gaps in defence. A defensive mentality may better compliment hard backchecking as it ensures a more defensive style of play.
An offensive mentality could work with hard backchecking if a passing offensive style is preferred to a fast counter attacking style. On the other hand, having the forwards skate up and down all of the rink could tire them out more quickly.
</t>
        </r>
      </text>
    </comment>
    <comment ref="T12" authorId="0" shapeId="0">
      <text>
        <r>
          <rPr>
            <sz val="9"/>
            <color indexed="81"/>
            <rFont val="Tahoma"/>
            <family val="2"/>
          </rPr>
          <t xml:space="preserve">The gap is the amount of space between the puck-carrier and the defensive player. Thus a tight gap will mean that the defenceman is closer to his opponent. Being closer gives the puck-carr ier less space and gives the defenceman more opportunity to check or pokecheck. However, there is a greater chance of the puck-carrier getting past his opponent by deking or by being faster. Also, if there is a tighter gap there is little chance for the defenceman to recover from a defensive mistake, allowing the puck-carrier to get away from his opponent and leaving the defenceman out of position.
</t>
        </r>
      </text>
    </comment>
    <comment ref="T14" authorId="0" shapeId="0">
      <text>
        <r>
          <rPr>
            <sz val="9"/>
            <color indexed="81"/>
            <rFont val="Tahoma"/>
            <family val="2"/>
          </rPr>
          <t xml:space="preserve">Determines how often the line will pressurise the opposition puck-carrier. Sustained pressure on the opposition will result in more turnovers, but it will also tire out your players. Whilst heavy pressure can pressurise the puck-carrier into making mistakes, it also possible that the defenceman will make a mistake, allowing the puck-carrier to get around him.
</t>
        </r>
      </text>
    </comment>
    <comment ref="T16" authorId="0" shapeId="0">
      <text>
        <r>
          <rPr>
            <sz val="9"/>
            <color indexed="81"/>
            <rFont val="Tahoma"/>
            <family val="2"/>
          </rPr>
          <t xml:space="preserve">This sets how often players will look to make big hits on the opposition. Hitting hard will give a better chance of removing the puck from the puck-carrier’s possession and it can intimidate the opposition but it will also increase the risk of penalties and injury.
A combination of very hard hitting and beserk aggressiveness will result in some pretty devastating hits – just don’t expect to play even strength too often!
</t>
        </r>
      </text>
    </comment>
    <comment ref="T18" authorId="0" shapeId="0">
      <text>
        <r>
          <rPr>
            <sz val="9"/>
            <color indexed="81"/>
            <rFont val="Tahoma"/>
            <family val="2"/>
          </rPr>
          <t xml:space="preserve">Defines how fast the team will play. A high tempo will result in fast zone clearance, rushes to the offensive zone, quick counter-attacks, a lot of movement and a many quick passes. The aim is to catch the opposition off-guard and to get past them before they have time to reorganise and reposition. A faster tempo requires more highly skilled players; they must also be very fast and fit. Less skilful and slow players will result in bad passes, giveaways and a lack of coordination.
A slower tempo could result in less rushed plays, allowing the players to better position themselves, make more accurate passes and find better opportunities to score. It is also less tiring.
</t>
        </r>
      </text>
    </comment>
    <comment ref="T20" authorId="0" shapeId="0">
      <text>
        <r>
          <rPr>
            <sz val="9"/>
            <color indexed="81"/>
            <rFont val="Tahoma"/>
            <family val="2"/>
          </rPr>
          <t xml:space="preserve">Determines how daring and creative the unit will be with their passing play. More creative passes are likely to confuse and disorganise the opposition’s defence, leading to good shooting opportunities.
An example is attempting a pass through two defencemen to find a team-mate who is alone in the slot. If the pass succeeds it would present a fantastic opportunity. On the other hand, it’s very risky and perhaps it would be safer to pass to another team-mate where there is less risk of an interception and a counter-attack, allowing the team to continue its offensive pressure. Highly skilled players will be needed to pull-off such daring passes.
Whilst on the penalty kill, it would be more effective to play safe passes in order to kill time and so decrease the risk of the opposition getting the puck and creating scoring chances.
</t>
        </r>
      </text>
    </comment>
    <comment ref="T22" authorId="0" shapeId="0">
      <text>
        <r>
          <rPr>
            <sz val="9"/>
            <color indexed="81"/>
            <rFont val="Tahoma"/>
            <family val="2"/>
          </rPr>
          <t xml:space="preserve">Dumping the puck involves hitting the puck into the corners of the offensive zone upon arriving at the opponent’s blue line. The players will then skate to the puck and battle to keep hold of it before passing it back in order to create a play. Having the puck in the corner will create space in the rest of the offensive zone. Also, if the offence is faster than the opposition then it is possible to get the puck from the boards and create a play before the opposition have had a chance to reposition their defence.
The offence will need the skill to get to the puck first and also the strength to battle for possession of the puck.
This is a useful instruction when playing dump and chase tactics.
</t>
        </r>
      </text>
    </comment>
  </commentList>
</comments>
</file>

<file path=xl/comments3.xml><?xml version="1.0" encoding="utf-8"?>
<comments xmlns="http://schemas.openxmlformats.org/spreadsheetml/2006/main">
  <authors>
    <author>Dan07</author>
  </authors>
  <commentList>
    <comment ref="T4"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4" authorId="0" shapeId="0">
      <text>
        <r>
          <rPr>
            <sz val="9"/>
            <color indexed="81"/>
            <rFont val="Tahoma"/>
            <family val="2"/>
          </rPr>
          <t xml:space="preserve">The wingers will be positioned close to the boards with the aim to clear the puck wide via the boards. The wingers will therefore need strength to withstand the physical play that comes with playing close to the boards
</t>
        </r>
      </text>
    </comment>
    <comment ref="T6"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6" authorId="0" shapeId="0">
      <text>
        <r>
          <rPr>
            <sz val="9"/>
            <color indexed="81"/>
            <rFont val="Tahoma"/>
            <family val="2"/>
          </rPr>
          <t xml:space="preserve">A fast-paced pass-and-move style of play. As the puck is being moved often it gives the opposition less opportunity to pressurize the puck-carrier. However, a bad pass could result in a giveaway. Thus players with good passing are needed for this system.
</t>
        </r>
      </text>
    </comment>
    <comment ref="T8" authorId="0" shapeId="0">
      <text>
        <r>
          <rPr>
            <sz val="9"/>
            <color indexed="81"/>
            <rFont val="Tahoma"/>
            <family val="2"/>
          </rPr>
          <t xml:space="preserve">Playing a very physical game is more likely to intimidate the opponents more quickly and perhaps even injure them. It will result in the players trying harder to get the puck off the opposition. It can create more fights and this in turn could motivate one or the other teams, depending on who is winning the fights.
However, it is likely to result in many penalties and so there will be more times where the team is short-handed.
Whilst enforcers will relish a beserk style of play, players such as speedy offensive forwards will not.
</t>
        </r>
      </text>
    </comment>
    <comment ref="Z8" authorId="0" shapeId="0">
      <text>
        <r>
          <rPr>
            <sz val="9"/>
            <color indexed="81"/>
            <rFont val="Tahoma"/>
            <family val="2"/>
          </rPr>
          <t xml:space="preserve">The wingers will switch positions. If the opposition has a slow defence then having the wingers crossover can expose holes in the defence and create big opportunities.
</t>
        </r>
      </text>
    </comment>
    <comment ref="T10" authorId="0" shapeId="0">
      <text>
        <r>
          <rPr>
            <sz val="9"/>
            <color indexed="81"/>
            <rFont val="Tahoma"/>
            <family val="2"/>
          </rPr>
          <t xml:space="preserve">This defines how often the forwards will go back into their defensive zone and help out with defensive duties. Very hard backchecking will mean that the forwards will often going into the defensive zone and defend, whereas very easy backchecking will mean that they don’t help out much at all.
The more often forwards come back into their defensive zone, the less opportunity there is to counter-attack. The converse will, however, result in gaps in defence. A defensive mentality may better compliment hard backchecking as it ensures a more defensive style of play.
An offensive mentality could work with hard backchecking if a passing offensive style is preferred to a fast counter attacking style. On the other hand, having the forwards skate up and down all of the rink could tire them out more quickly.
</t>
        </r>
      </text>
    </comment>
    <comment ref="T12" authorId="0" shapeId="0">
      <text>
        <r>
          <rPr>
            <sz val="9"/>
            <color indexed="81"/>
            <rFont val="Tahoma"/>
            <family val="2"/>
          </rPr>
          <t xml:space="preserve">The gap is the amount of space between the puck-carrier and the defensive player. Thus a tight gap will mean that the defenceman is closer to his opponent. Being closer gives the puck-carr ier less space and gives the defenceman more opportunity to check or pokecheck. However, there is a greater chance of the puck-carrier getting past his opponent by deking or by being faster. Also, if there is a tighter gap there is little chance for the defenceman to recover from a defensive mistake, allowing the puck-carrier to get away from his opponent and leaving the defenceman out of position.
</t>
        </r>
      </text>
    </comment>
    <comment ref="T14" authorId="0" shapeId="0">
      <text>
        <r>
          <rPr>
            <sz val="9"/>
            <color indexed="81"/>
            <rFont val="Tahoma"/>
            <family val="2"/>
          </rPr>
          <t xml:space="preserve">Determines how often the line will pressurise the opposition puck-carrier. Sustained pressure on the opposition will result in more turnovers, but it will also tire out your players. Whilst heavy pressure can pressurise the puck-carrier into making mistakes, it also possible that the defenceman will make a mistake, allowing the puck-carrier to get around him.
</t>
        </r>
      </text>
    </comment>
    <comment ref="T16" authorId="0" shapeId="0">
      <text>
        <r>
          <rPr>
            <sz val="9"/>
            <color indexed="81"/>
            <rFont val="Tahoma"/>
            <family val="2"/>
          </rPr>
          <t xml:space="preserve">This sets how often players will look to make big hits on the opposition. Hitting hard will give a better chance of removing the puck from the puck-carrier’s possession and it can intimidate the opposition but it will also increase the risk of penalties and injury.
A combination of very hard hitting and beserk aggressiveness will result in some pretty devastating hits – just don’t expect to play even strength too often!
</t>
        </r>
      </text>
    </comment>
    <comment ref="T18" authorId="0" shapeId="0">
      <text>
        <r>
          <rPr>
            <sz val="9"/>
            <color indexed="81"/>
            <rFont val="Tahoma"/>
            <family val="2"/>
          </rPr>
          <t xml:space="preserve">Defines how fast the team will play. A high tempo will result in fast zone clearance, rushes to the offensive zone, quick counter-attacks, a lot of movement and a many quick passes. The aim is to catch the opposition off-guard and to get past them before they have time to reorganise and reposition. A faster tempo requires more highly skilled players; they must also be very fast and fit. Less skilful and slow players will result in bad passes, giveaways and a lack of coordination.
A slower tempo could result in less rushed plays, allowing the players to better position themselves, make more accurate passes and find better opportunities to score. It is also less tiring.
</t>
        </r>
      </text>
    </comment>
    <comment ref="T20" authorId="0" shapeId="0">
      <text>
        <r>
          <rPr>
            <sz val="9"/>
            <color indexed="81"/>
            <rFont val="Tahoma"/>
            <family val="2"/>
          </rPr>
          <t xml:space="preserve">Determines how daring and creative the unit will be with their passing play. More creative passes are likely to confuse and disorganise the opposition’s defence, leading to good shooting opportunities.
An example is attempting a pass through two defencemen to find a team-mate who is alone in the slot. If the pass succeeds it would present a fantastic opportunity. On the other hand, it’s very risky and perhaps it would be safer to pass to another team-mate where there is less risk of an interception and a counter-attack, allowing the team to continue its offensive pressure. Highly skilled players will be needed to pull-off such daring passes.
Whilst on the penalty kill, it would be more effective to play safe passes in order to kill time and so decrease the risk of the opposition getting the puck and creating scoring chances.
</t>
        </r>
      </text>
    </comment>
    <comment ref="T22" authorId="0" shapeId="0">
      <text>
        <r>
          <rPr>
            <sz val="9"/>
            <color indexed="81"/>
            <rFont val="Tahoma"/>
            <family val="2"/>
          </rPr>
          <t xml:space="preserve">Dumping the puck involves hitting the puck into the corners of the offensive zone upon arriving at the opponent’s blue line. The players will then skate to the puck and battle to keep hold of it before passing it back in order to create a play. Having the puck in the corner will create space in the rest of the offensive zone. Also, if the offence is faster than the opposition then it is possible to get the puck from the boards and create a play before the opposition have had a chance to reposition their defence.
The offence will need the skill to get to the puck first and also the strength to battle for possession of the puck.
This is a useful instruction when playing dump and chase tactics.
</t>
        </r>
      </text>
    </comment>
  </commentList>
</comments>
</file>

<file path=xl/comments4.xml><?xml version="1.0" encoding="utf-8"?>
<comments xmlns="http://schemas.openxmlformats.org/spreadsheetml/2006/main">
  <authors>
    <author>Dan07</author>
  </authors>
  <commentList>
    <comment ref="T4"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4" authorId="0" shapeId="0">
      <text>
        <r>
          <rPr>
            <sz val="9"/>
            <color indexed="81"/>
            <rFont val="Tahoma"/>
            <family val="2"/>
          </rPr>
          <t xml:space="preserve">The wingers will be positioned close to the boards with the aim to clear the puck wide via the boards. The wingers will therefore need strength to withstand the physical play that comes with playing close to the boards
</t>
        </r>
      </text>
    </comment>
    <comment ref="T6" authorId="0" shapeId="0">
      <text>
        <r>
          <rPr>
            <sz val="9"/>
            <color indexed="81"/>
            <rFont val="Tahoma"/>
            <family val="2"/>
          </rPr>
          <t xml:space="preserve">Here, the main philosophy of the team’s game can be defined. Will you try to score a huge amount of goals? Or will you build your dynasty on a solid defensive rock?
Using an attacking strategy will create more pressure on the opposition and probably more goal-scoring opportunities, but it will also leave the team more prone defensively if the opposition manage to retrieve the puck and counterattack.
The mentality should be based on the players’ skills at the team’s disposal. If the unit’s wingers are solid goal-scorers and the centre is a good playmaker then it would be wise to set them to a more offensive tactic. This is particularly the case if they do not have very good defensive skills. The General Information section of the View Units screen which shows the star ratings of each unit could be useful in making this evaluation (see section 3.3).
If the unit’s players have fairly balanced offensive and defensive skills then they can comfortably play at a wider range of mentalities, although it may be a good idea not to play them very defensively or very offensively as they are not specialists in either area.
</t>
        </r>
      </text>
    </comment>
    <comment ref="Z6" authorId="0" shapeId="0">
      <text>
        <r>
          <rPr>
            <sz val="9"/>
            <color indexed="81"/>
            <rFont val="Tahoma"/>
            <family val="2"/>
          </rPr>
          <t xml:space="preserve">A fast-paced pass-and-move style of play. As the puck is being moved often it gives the opposition less opportunity to pressurize the puck-carrier. However, a bad pass could result in a giveaway. Thus players with good passing are needed for this system.
</t>
        </r>
      </text>
    </comment>
    <comment ref="T8" authorId="0" shapeId="0">
      <text>
        <r>
          <rPr>
            <sz val="9"/>
            <color indexed="81"/>
            <rFont val="Tahoma"/>
            <family val="2"/>
          </rPr>
          <t xml:space="preserve">Playing a very physical game is more likely to intimidate the opponents more quickly and perhaps even injure them. It will result in the players trying harder to get the puck off the opposition. It can create more fights and this in turn could motivate one or the other teams, depending on who is winning the fights.
However, it is likely to result in many penalties and so there will be more times where the team is short-handed.
Whilst enforcers will relish a beserk style of play, players such as speedy offensive forwards will not.
</t>
        </r>
      </text>
    </comment>
    <comment ref="Z8" authorId="0" shapeId="0">
      <text>
        <r>
          <rPr>
            <sz val="9"/>
            <color indexed="81"/>
            <rFont val="Tahoma"/>
            <family val="2"/>
          </rPr>
          <t xml:space="preserve">The wingers will switch positions. If the opposition has a slow defence then having the wingers crossover can expose holes in the defence and create big opportunities.
</t>
        </r>
      </text>
    </comment>
    <comment ref="T10" authorId="0" shapeId="0">
      <text>
        <r>
          <rPr>
            <sz val="9"/>
            <color indexed="81"/>
            <rFont val="Tahoma"/>
            <family val="2"/>
          </rPr>
          <t xml:space="preserve">This defines how often the forwards will go back into their defensive zone and help out with defensive duties. Very hard backchecking will mean that the forwards will often going into the defensive zone and defend, whereas very easy backchecking will mean that they don’t help out much at all.
The more often forwards come back into their defensive zone, the less opportunity there is to counter-attack. The converse will, however, result in gaps in defence. A defensive mentality may better compliment hard backchecking as it ensures a more defensive style of play.
An offensive mentality could work with hard backchecking if a passing offensive style is preferred to a fast counter attacking style. On the other hand, having the forwards skate up and down all of the rink could tire them out more quickly.
</t>
        </r>
      </text>
    </comment>
    <comment ref="T12" authorId="0" shapeId="0">
      <text>
        <r>
          <rPr>
            <sz val="9"/>
            <color indexed="81"/>
            <rFont val="Tahoma"/>
            <family val="2"/>
          </rPr>
          <t xml:space="preserve">The gap is the amount of space between the puck-carrier and the defensive player. Thus a tight gap will mean that the defenceman is closer to his opponent. Being closer gives the puck-carr ier less space and gives the defenceman more opportunity to check or pokecheck. However, there is a greater chance of the puck-carrier getting past his opponent by deking or by being faster. Also, if there is a tighter gap there is little chance for the defenceman to recover from a defensive mistake, allowing the puck-carrier to get away from his opponent and leaving the defenceman out of position.
</t>
        </r>
      </text>
    </comment>
    <comment ref="T14" authorId="0" shapeId="0">
      <text>
        <r>
          <rPr>
            <sz val="9"/>
            <color indexed="81"/>
            <rFont val="Tahoma"/>
            <family val="2"/>
          </rPr>
          <t xml:space="preserve">Determines how often the line will pressurise the opposition puck-carrier. Sustained pressure on the opposition will result in more turnovers, but it will also tire out your players. Whilst heavy pressure can pressurise the puck-carrier into making mistakes, it also possible that the defenceman will make a mistake, allowing the puck-carrier to get around him.
</t>
        </r>
      </text>
    </comment>
    <comment ref="T16" authorId="0" shapeId="0">
      <text>
        <r>
          <rPr>
            <sz val="9"/>
            <color indexed="81"/>
            <rFont val="Tahoma"/>
            <family val="2"/>
          </rPr>
          <t xml:space="preserve">This sets how often players will look to make big hits on the opposition. Hitting hard will give a better chance of removing the puck from the puck-carrier’s possession and it can intimidate the opposition but it will also increase the risk of penalties and injury.
A combination of very hard hitting and beserk aggressiveness will result in some pretty devastating hits – just don’t expect to play even strength too often!
</t>
        </r>
      </text>
    </comment>
    <comment ref="T18" authorId="0" shapeId="0">
      <text>
        <r>
          <rPr>
            <sz val="9"/>
            <color indexed="81"/>
            <rFont val="Tahoma"/>
            <family val="2"/>
          </rPr>
          <t xml:space="preserve">Defines how fast the team will play. A high tempo will result in fast zone clearance, rushes to the offensive zone, quick counter-attacks, a lot of movement and a many quick passes. The aim is to catch the opposition off-guard and to get past them before they have time to reorganise and reposition. A faster tempo requires more highly skilled players; they must also be very fast and fit. Less skilful and slow players will result in bad passes, giveaways and a lack of coordination.
A slower tempo could result in less rushed plays, allowing the players to better position themselves, make more accurate passes and find better opportunities to score. It is also less tiring.
</t>
        </r>
      </text>
    </comment>
    <comment ref="T20" authorId="0" shapeId="0">
      <text>
        <r>
          <rPr>
            <sz val="9"/>
            <color indexed="81"/>
            <rFont val="Tahoma"/>
            <family val="2"/>
          </rPr>
          <t xml:space="preserve">Determines how daring and creative the unit will be with their passing play. More creative passes are likely to confuse and disorganise the opposition’s defence, leading to good shooting opportunities.
An example is attempting a pass through two defencemen to find a team-mate who is alone in the slot. If the pass succeeds it would present a fantastic opportunity. On the other hand, it’s very risky and perhaps it would be safer to pass to another team-mate where there is less risk of an interception and a counter-attack, allowing the team to continue its offensive pressure. Highly skilled players will be needed to pull-off such daring passes.
Whilst on the penalty kill, it would be more effective to play safe passes in order to kill time and so decrease the risk of the opposition getting the puck and creating scoring chances.
</t>
        </r>
      </text>
    </comment>
    <comment ref="T22" authorId="0" shapeId="0">
      <text>
        <r>
          <rPr>
            <sz val="9"/>
            <color indexed="81"/>
            <rFont val="Tahoma"/>
            <family val="2"/>
          </rPr>
          <t xml:space="preserve">Dumping the puck involves hitting the puck into the corners of the offensive zone upon arriving at the opponent’s blue line. The players will then skate to the puck and battle to keep hold of it before passing it back in order to create a play. Having the puck in the corner will create space in the rest of the offensive zone. Also, if the offence is faster than the opposition then it is possible to get the puck from the boards and create a play before the opposition have had a chance to reposition their defence.
The offence will need the skill to get to the puck first and also the strength to battle for possession of the puck.
This is a useful instruction when playing dump and chase tactics.
</t>
        </r>
      </text>
    </comment>
  </commentList>
</comments>
</file>

<file path=xl/sharedStrings.xml><?xml version="1.0" encoding="utf-8"?>
<sst xmlns="http://schemas.openxmlformats.org/spreadsheetml/2006/main" count="827" uniqueCount="258">
  <si>
    <t>Name</t>
  </si>
  <si>
    <t>GK</t>
  </si>
  <si>
    <t>L</t>
  </si>
  <si>
    <t>R</t>
  </si>
  <si>
    <t>D</t>
  </si>
  <si>
    <t>C</t>
  </si>
  <si>
    <t>F</t>
  </si>
  <si>
    <t>Dek</t>
  </si>
  <si>
    <t>Fac</t>
  </si>
  <si>
    <t>Def</t>
  </si>
  <si>
    <t>Che</t>
  </si>
  <si>
    <t>Hit</t>
  </si>
  <si>
    <t>Off</t>
  </si>
  <si>
    <t>Pas</t>
  </si>
  <si>
    <t>Pok</t>
  </si>
  <si>
    <t>Pos</t>
  </si>
  <si>
    <t>Slap</t>
  </si>
  <si>
    <t>Sti</t>
  </si>
  <si>
    <t>Wri</t>
  </si>
  <si>
    <t>Technical</t>
  </si>
  <si>
    <t>Agg</t>
  </si>
  <si>
    <t>Ant</t>
  </si>
  <si>
    <t>Bra</t>
  </si>
  <si>
    <t>Cre</t>
  </si>
  <si>
    <t>Det</t>
  </si>
  <si>
    <t>Fla</t>
  </si>
  <si>
    <t>Inf</t>
  </si>
  <si>
    <t>Tea</t>
  </si>
  <si>
    <t>Wor</t>
  </si>
  <si>
    <t>Mental</t>
  </si>
  <si>
    <t>Acc</t>
  </si>
  <si>
    <t>Agi</t>
  </si>
  <si>
    <t>Bal</t>
  </si>
  <si>
    <t>Spe</t>
  </si>
  <si>
    <t>Sta</t>
  </si>
  <si>
    <t>Str</t>
  </si>
  <si>
    <t>Physical</t>
  </si>
  <si>
    <t>Matt Humwick</t>
  </si>
  <si>
    <t>N</t>
  </si>
  <si>
    <t>A</t>
  </si>
  <si>
    <t>15-20</t>
  </si>
  <si>
    <t>Chris Kreider</t>
  </si>
  <si>
    <t>U</t>
  </si>
  <si>
    <t>Henrik Lundqvist</t>
  </si>
  <si>
    <t>Ryan McDonagh</t>
  </si>
  <si>
    <t>J. T. Miller</t>
  </si>
  <si>
    <t>Rick Nash</t>
  </si>
  <si>
    <t>Liam O'Brien</t>
  </si>
  <si>
    <t>Derek Stepan</t>
  </si>
  <si>
    <t>Cameron Talbot</t>
  </si>
  <si>
    <t>Keith Yandle</t>
  </si>
  <si>
    <t>Mats Zuccarello</t>
  </si>
  <si>
    <t>Derick Brassard</t>
  </si>
  <si>
    <t>Jesper Fast</t>
  </si>
  <si>
    <t>Dan Girardi</t>
  </si>
  <si>
    <t>Tanner Glass</t>
  </si>
  <si>
    <t>Carl Hagelin</t>
  </si>
  <si>
    <t>Kevin Hayes</t>
  </si>
  <si>
    <t>Play</t>
  </si>
  <si>
    <t>3rd</t>
  </si>
  <si>
    <t>PP def</t>
  </si>
  <si>
    <t>PK for</t>
  </si>
  <si>
    <t>Gap</t>
  </si>
  <si>
    <t>Tem</t>
  </si>
  <si>
    <t>Dum</t>
  </si>
  <si>
    <t>Tactical Settings</t>
  </si>
  <si>
    <t>Breakouts</t>
  </si>
  <si>
    <t>Boa</t>
  </si>
  <si>
    <t>Cri</t>
  </si>
  <si>
    <t>Win</t>
  </si>
  <si>
    <t>Types</t>
  </si>
  <si>
    <t>First Line</t>
  </si>
  <si>
    <t>FL</t>
  </si>
  <si>
    <t>FC</t>
  </si>
  <si>
    <t>FR</t>
  </si>
  <si>
    <t>DL</t>
  </si>
  <si>
    <t>DR</t>
  </si>
  <si>
    <t>Pass</t>
  </si>
  <si>
    <t>Aggr</t>
  </si>
  <si>
    <t>Ld</t>
  </si>
  <si>
    <t>Rd</t>
  </si>
  <si>
    <t>Left</t>
  </si>
  <si>
    <t>Center</t>
  </si>
  <si>
    <t>Right</t>
  </si>
  <si>
    <t>Forwards</t>
  </si>
  <si>
    <t>Defense</t>
  </si>
  <si>
    <t>Second Line</t>
  </si>
  <si>
    <t>Third Line</t>
  </si>
  <si>
    <t>Power-Killing FU 1</t>
  </si>
  <si>
    <t>Power-Killing FU 2</t>
  </si>
  <si>
    <t>PK</t>
  </si>
  <si>
    <t>Power-Play DU 1</t>
  </si>
  <si>
    <t>Defence</t>
  </si>
  <si>
    <t>Fourth Line</t>
  </si>
  <si>
    <t>Chris Mueller</t>
  </si>
  <si>
    <t>Luke Glendening</t>
  </si>
  <si>
    <t>Oscar Lindberg</t>
  </si>
  <si>
    <t>Erik Gudbranson</t>
  </si>
  <si>
    <t>12</t>
  </si>
  <si>
    <t>17</t>
  </si>
  <si>
    <t>10</t>
  </si>
  <si>
    <t>9</t>
  </si>
  <si>
    <t>15</t>
  </si>
  <si>
    <t>13</t>
  </si>
  <si>
    <t>14</t>
  </si>
  <si>
    <t>16</t>
  </si>
  <si>
    <t>11</t>
  </si>
  <si>
    <t>20</t>
  </si>
  <si>
    <t>Dmitry Kulikov</t>
  </si>
  <si>
    <t>Andreas Johnson</t>
  </si>
  <si>
    <t>Connor McDavid</t>
  </si>
  <si>
    <t>Buffalo</t>
  </si>
  <si>
    <t>Blue Jackets</t>
  </si>
  <si>
    <t>Devils</t>
  </si>
  <si>
    <t>Isles</t>
  </si>
  <si>
    <t>Damon Severson</t>
  </si>
  <si>
    <t>Face</t>
  </si>
  <si>
    <t>Checking</t>
  </si>
  <si>
    <t>Deflections</t>
  </si>
  <si>
    <t>Deking</t>
  </si>
  <si>
    <t>Faceoffs</t>
  </si>
  <si>
    <t>Hitting</t>
  </si>
  <si>
    <t>Off The Puck</t>
  </si>
  <si>
    <t>Passing</t>
  </si>
  <si>
    <t>Pokecheck</t>
  </si>
  <si>
    <t>Positioning</t>
  </si>
  <si>
    <t>Slapshot</t>
  </si>
  <si>
    <t>Stickhandling</t>
  </si>
  <si>
    <t>Wristshot</t>
  </si>
  <si>
    <t>Aggression</t>
  </si>
  <si>
    <t>Anticipation</t>
  </si>
  <si>
    <t>Bravery</t>
  </si>
  <si>
    <t>Creativity</t>
  </si>
  <si>
    <t>Determination</t>
  </si>
  <si>
    <t>Flair</t>
  </si>
  <si>
    <t>Influence</t>
  </si>
  <si>
    <t>Teamwork</t>
  </si>
  <si>
    <t>Workrate</t>
  </si>
  <si>
    <t>Acceleration</t>
  </si>
  <si>
    <t>Agility</t>
  </si>
  <si>
    <t>Balance</t>
  </si>
  <si>
    <t>Speed</t>
  </si>
  <si>
    <t>Stamina</t>
  </si>
  <si>
    <t>Strength</t>
  </si>
  <si>
    <t>Team</t>
  </si>
  <si>
    <t>Aggressiveness</t>
  </si>
  <si>
    <t>Backchecking</t>
  </si>
  <si>
    <t>Back</t>
  </si>
  <si>
    <t>Gap Control</t>
  </si>
  <si>
    <t>Def1</t>
  </si>
  <si>
    <t>Off1</t>
  </si>
  <si>
    <t>Defensive Mentality</t>
  </si>
  <si>
    <t>Offensive Mentality</t>
  </si>
  <si>
    <t>Puck</t>
  </si>
  <si>
    <t>Puck Pressure</t>
  </si>
  <si>
    <t>Tempo</t>
  </si>
  <si>
    <t>Dumping the puck</t>
  </si>
  <si>
    <t>Tactical System (Even Strength)</t>
  </si>
  <si>
    <t>Breakouts: Boardplay</t>
  </si>
  <si>
    <t>Breakouts: Crisscross</t>
  </si>
  <si>
    <t>Breakouts: Wings cross</t>
  </si>
  <si>
    <t>General tips:</t>
  </si>
  <si>
    <r>
      <rPr>
        <b/>
        <sz val="11"/>
        <color theme="1"/>
        <rFont val="Calibri"/>
        <family val="2"/>
        <scheme val="minor"/>
      </rPr>
      <t>Shooting Targeting</t>
    </r>
    <r>
      <rPr>
        <sz val="11"/>
        <color theme="1"/>
        <rFont val="Calibri"/>
        <family val="2"/>
        <scheme val="minor"/>
      </rPr>
      <t xml:space="preserve"> = if goalie with poor positioning/rebound control = shoot low + barrage</t>
    </r>
  </si>
  <si>
    <r>
      <t xml:space="preserve">No </t>
    </r>
    <r>
      <rPr>
        <b/>
        <sz val="11"/>
        <color theme="1"/>
        <rFont val="Calibri"/>
        <family val="2"/>
        <scheme val="minor"/>
      </rPr>
      <t>carry the puck</t>
    </r>
    <r>
      <rPr>
        <sz val="11"/>
        <color theme="1"/>
        <rFont val="Calibri"/>
        <family val="2"/>
        <scheme val="minor"/>
      </rPr>
      <t xml:space="preserve"> unless superstar</t>
    </r>
  </si>
  <si>
    <r>
      <rPr>
        <b/>
        <sz val="11"/>
        <color theme="1"/>
        <rFont val="Calibri"/>
        <family val="2"/>
        <scheme val="minor"/>
      </rPr>
      <t>Gap control</t>
    </r>
    <r>
      <rPr>
        <sz val="11"/>
        <color theme="1"/>
        <rFont val="Calibri"/>
        <family val="2"/>
        <scheme val="minor"/>
      </rPr>
      <t xml:space="preserve"> can also be determined solely based on speed.</t>
    </r>
  </si>
  <si>
    <r>
      <rPr>
        <b/>
        <sz val="11"/>
        <color theme="1"/>
        <rFont val="Calibri"/>
        <family val="2"/>
        <scheme val="minor"/>
      </rPr>
      <t>Tempo</t>
    </r>
    <r>
      <rPr>
        <sz val="11"/>
        <color theme="1"/>
        <rFont val="Calibri"/>
        <family val="2"/>
        <scheme val="minor"/>
      </rPr>
      <t xml:space="preserve"> = High for quick players</t>
    </r>
  </si>
  <si>
    <t>2 passers/selective shooter per line</t>
  </si>
  <si>
    <t>Shoot</t>
  </si>
  <si>
    <t>D-man with high slapshot &gt; set him up as shooter and barrage</t>
  </si>
  <si>
    <t>Change breakout/neutral settings from time to time</t>
  </si>
  <si>
    <t>No wings cross</t>
  </si>
  <si>
    <t>2-1-2 Neutral Zone Defensive</t>
  </si>
  <si>
    <t>Shooting: Look at Slapshot + Wristshot. Low at both lowers the setting. High at both elevates the setting. Low wrist + high slap, I follow the slapshot setting up to barrage. Low slap + high wrist lowers the setting to get more quality and precision at the cost of volume</t>
  </si>
  <si>
    <t>If I've got an offensive defenseman with a really good slapshot rating I set his shooting to "Barrage", set his tendency to "Shoot" and set the line's tactics for "Shot from point" in the Offensive Faceoffs.</t>
  </si>
  <si>
    <t>I set 2 personal tactics for my goalies. Safest passing and most defensive.</t>
  </si>
  <si>
    <t xml:space="preserve"> I also like to take all 4 skaters off "join the rush" on the PK, just to make them purely focused on defense.</t>
  </si>
  <si>
    <t>Before you get to drafting, you need good scouts. It is wise to have about 10 or so scouts available for scouting. </t>
  </si>
  <si>
    <t>This is how I set up my scouting.</t>
  </si>
  <si>
    <r>
      <t>My teams</t>
    </r>
    <r>
      <rPr>
        <sz val="11"/>
        <color theme="1"/>
        <rFont val="Calibri"/>
        <family val="2"/>
        <scheme val="minor"/>
      </rPr>
      <t>/</t>
    </r>
    <r>
      <rPr>
        <b/>
        <sz val="11"/>
        <color theme="1"/>
        <rFont val="Calibri"/>
        <family val="2"/>
        <scheme val="minor"/>
      </rPr>
      <t>NHL AHL</t>
    </r>
    <r>
      <rPr>
        <sz val="11"/>
        <color theme="1"/>
        <rFont val="Calibri"/>
        <family val="2"/>
        <scheme val="minor"/>
      </rPr>
      <t>: You will want about one scout to draft you NHL team and your AHL team. As well you will want a scout to permanently scout the NHL, and another to scout the AHL. And another to scout your shortlist. Both should be good at judging player ability.</t>
    </r>
  </si>
  <si>
    <t>1. Your NHL team-One scout-High Judging</t>
  </si>
  <si>
    <t>2. Your AHL team-One scout-High Judging</t>
  </si>
  <si>
    <t>3. NHL-One Scout (PERM)-High Judging</t>
  </si>
  <si>
    <t>4. AHL-One Scout (PERM)-High Judging</t>
  </si>
  <si>
    <t>5. Shortlist-One Scout (PERM)-High Judging (High potential if lots of prospects.)</t>
  </si>
  <si>
    <r>
      <t>Prospects</t>
    </r>
    <r>
      <rPr>
        <sz val="11"/>
        <color theme="1"/>
        <rFont val="Calibri"/>
        <family val="2"/>
        <scheme val="minor"/>
      </rPr>
      <t>: You will want scouts to scout the WHL, QMJHL, and the OHL as well. Also the US colleges is a good bet as well. All these scouts will need a good ability to scout for potential.</t>
    </r>
  </si>
  <si>
    <t>1. OHL-One Scout (PERM)-Hogh Potential</t>
  </si>
  <si>
    <t>2. WHL-One Scout (PERM)-High Potential</t>
  </si>
  <si>
    <t>3. QMJHL-One Scout (Perm)-High Potential</t>
  </si>
  <si>
    <t>For the US Colleges you will want the scout to rotate between colleges, intensely scouting. So get him to scout the various college leagues, including the United States Hockey League (USHL).</t>
  </si>
  <si>
    <t>4.Colleges-One Scout-High Potential</t>
  </si>
  <si>
    <t>You will also want one to scout for the NHL Entry Draft. Intensely.</t>
  </si>
  <si>
    <t>5.NHL Draft-One Scout-High Potential</t>
  </si>
  <si>
    <r>
      <t>Leagues:</t>
    </r>
    <r>
      <rPr>
        <sz val="11"/>
        <color theme="1"/>
        <rFont val="Calibri"/>
        <family val="2"/>
        <scheme val="minor"/>
      </rPr>
      <t>You will want your scouts to scout the European countries for young talent and talent you overlooked in previous drafts. In the game hockey superpowers switch around, so adjust accordingly </t>
    </r>
  </si>
  <si>
    <t>1. Sweden-One Scout (PERM)-High potential/High Judging, from area.</t>
  </si>
  <si>
    <t>2. Finland-One scout (PERM)-High potential/Judging, from area</t>
  </si>
  <si>
    <t>3. Russia-One scout (PERM)-High potential/judging, from area</t>
  </si>
  <si>
    <t>4. Czech-One Scout (PERM)-High Potential/judging, from area</t>
  </si>
  <si>
    <t>5. Slovak-One Scout (PERM)-High Potential/Judging, from area</t>
  </si>
  <si>
    <t>6. North America-One Scout (PERM)-High Potential/Judging</t>
  </si>
  <si>
    <t>Obviously you can do other leagues like Germany, but those are the ones you should focus on. The North American one is just kind of a clean up guy. He scouts for people you may have missed.</t>
  </si>
  <si>
    <t>In total you should have about 16 scouts, but if you don't just make scouts do two jobs.</t>
  </si>
  <si>
    <t>Drafting</t>
  </si>
  <si>
    <t>Before I draft I like to look at the various players available to see where they would fit in my team. I come up with three or so players in the first round then a couple for later rounds.</t>
  </si>
  <si>
    <r>
      <t>The main attributes I look at when drafting is Determination, Work Rate, Teamwork, Influence, and Bravery.</t>
    </r>
    <r>
      <rPr>
        <sz val="11"/>
        <color theme="1"/>
        <rFont val="Calibri"/>
        <family val="2"/>
        <scheme val="minor"/>
      </rPr>
      <t> If all these stats, you know this player will usually do good as he will work his butt off to do better and improve.</t>
    </r>
  </si>
  <si>
    <t>In the first round usually I draft the best player available. But if my team needs a defensive prospect, I will draft the best defensemen.</t>
  </si>
  <si>
    <t>The second round is similar to the first, especially if you are drafting early as there are lots of good players on the board. </t>
  </si>
  <si>
    <t>Later rounds. This is where all that scouting comes in. If you scouted well you should, be able to find good prospects. These are the rounds where you look for players with high Determination, Work Rate, Teamwork, Influence, and Bravery. Don't be afraid to go off the board.</t>
  </si>
  <si>
    <t xml:space="preserve">That's why i still use the "2intensive-4medium" system i used in EHM05.  </t>
  </si>
  <si>
    <t>Conditioning-style coaches are better for fitness and skating programs, while tecnical-style suits best off.skills, def.skills and shooting programs. </t>
  </si>
  <si>
    <t>I only adjust for player age in extreme situations, like when you have old veterans that tend to get beaten down just by the usual schedule I make and "Old Guys" practice schedule that has them on light conditioning and skating drills. </t>
  </si>
  <si>
    <t>One approach:</t>
  </si>
  <si>
    <t>General = All medium. Only occasionally used. </t>
  </si>
  <si>
    <r>
      <t>Fitness = Used mainly in pre-season, and mid-season. Focuses </t>
    </r>
    <r>
      <rPr>
        <i/>
        <sz val="11"/>
        <color theme="1"/>
        <rFont val="Calibri"/>
        <family val="2"/>
        <scheme val="minor"/>
      </rPr>
      <t>only</t>
    </r>
    <r>
      <rPr>
        <sz val="11"/>
        <color theme="1"/>
        <rFont val="Calibri"/>
        <family val="2"/>
        <scheme val="minor"/>
      </rPr>
      <t> on Conditioning and Skating. </t>
    </r>
  </si>
  <si>
    <t>Goalies = Focuses on Goaltending and Skating. </t>
  </si>
  <si>
    <t>Defense = Used for all defensemen. Primarily focuses on Defense, and Skating or Conditioning. </t>
  </si>
  <si>
    <t>Center = Used for all Centers. Focuses on Offensive and Defensive skills. Alternative focus on Tactics and Skating. </t>
  </si>
  <si>
    <t>Forward = Used for all wingers. Focuses on Offensive skills and scoring. </t>
  </si>
  <si>
    <r>
      <t>Youth Academy = Used for all youth players only. Focuses on Conditioning, Skating, and Tactics. </t>
    </r>
    <r>
      <rPr>
        <i/>
        <sz val="11"/>
        <color theme="1"/>
        <rFont val="Calibri"/>
        <family val="2"/>
        <scheme val="minor"/>
      </rPr>
      <t>If I were in the NHL, I'd probably go with 23 or 24 as the "graduation" age... which would mean anyone 23 or 24 and younger would be sent through my youth academy.</t>
    </r>
  </si>
  <si>
    <t>ere's my full list: (Listed by conditioning, Skating, Tactical, Shooting, Off. Skill, Def. Skill, Goaltending) </t>
  </si>
  <si>
    <t>General: All Medium, Goaltending = None. </t>
  </si>
  <si>
    <t>Goalkeepers: M, I, L, N, N, N, I. </t>
  </si>
  <si>
    <t>Fitness: I, I, others = None. </t>
  </si>
  <si>
    <t>Defense: M, M, I, L, L, I, N. </t>
  </si>
  <si>
    <t>Centers: M, M, M, M, I, I, N. </t>
  </si>
  <si>
    <t>Forwards(Wingers): M, M, M, I, I, L, N. </t>
  </si>
  <si>
    <t>Academy: I, I, I, L , L , L, N. </t>
  </si>
  <si>
    <t>NOTE... I often switch things around a little bit to keep my players on their toes... so the above settings are only my own default, or "core," settings.</t>
  </si>
  <si>
    <t>For the playoffs I usually put everyone on general, except everything is set to Light instead of Medium(and the goalies get a light version of their schedule as well). </t>
  </si>
  <si>
    <t>fitness: agility, stamina, strength </t>
  </si>
  <si>
    <t>skating: acceleration, balance, speed </t>
  </si>
  <si>
    <t>off. skills: deking, passing, stickhandling </t>
  </si>
  <si>
    <t>def. skills: checking, hitting, pokecheck, positionning </t>
  </si>
  <si>
    <t>shooting: deflection, slapshot, wristshot </t>
  </si>
  <si>
    <t>tactics: teamwork (+ learning the tactics! </t>
  </si>
  <si>
    <t>) </t>
  </si>
  <si>
    <t>goalies: blocker, glove, rebound control, recovery, reflexes </t>
  </si>
  <si>
    <t>Other attributes (especially the mental ones) are more likely linked to experience rather than practice</t>
  </si>
  <si>
    <r>
      <t>For my PP mode I use Intensive on </t>
    </r>
    <r>
      <rPr>
        <i/>
        <u/>
        <sz val="11"/>
        <color theme="1"/>
        <rFont val="Calibri"/>
        <family val="2"/>
        <scheme val="minor"/>
      </rPr>
      <t>Tactical</t>
    </r>
    <r>
      <rPr>
        <i/>
        <sz val="11"/>
        <color theme="1"/>
        <rFont val="Calibri"/>
        <family val="2"/>
        <scheme val="minor"/>
      </rPr>
      <t>, </t>
    </r>
    <r>
      <rPr>
        <i/>
        <u/>
        <sz val="11"/>
        <color theme="1"/>
        <rFont val="Calibri"/>
        <family val="2"/>
        <scheme val="minor"/>
      </rPr>
      <t>Shooting</t>
    </r>
    <r>
      <rPr>
        <i/>
        <sz val="11"/>
        <color theme="1"/>
        <rFont val="Calibri"/>
        <family val="2"/>
        <scheme val="minor"/>
      </rPr>
      <t>, and </t>
    </r>
    <r>
      <rPr>
        <i/>
        <u/>
        <sz val="11"/>
        <color theme="1"/>
        <rFont val="Calibri"/>
        <family val="2"/>
        <scheme val="minor"/>
      </rPr>
      <t>Offensive Skills</t>
    </r>
    <r>
      <rPr>
        <i/>
        <sz val="11"/>
        <color theme="1"/>
        <rFont val="Calibri"/>
        <family val="2"/>
        <scheme val="minor"/>
      </rPr>
      <t>. Medium on </t>
    </r>
    <r>
      <rPr>
        <i/>
        <u/>
        <sz val="11"/>
        <color theme="1"/>
        <rFont val="Calibri"/>
        <family val="2"/>
        <scheme val="minor"/>
      </rPr>
      <t>Skating</t>
    </r>
    <r>
      <rPr>
        <i/>
        <sz val="11"/>
        <color theme="1"/>
        <rFont val="Calibri"/>
        <family val="2"/>
        <scheme val="minor"/>
      </rPr>
      <t> and Light on </t>
    </r>
    <r>
      <rPr>
        <i/>
        <u/>
        <sz val="11"/>
        <color theme="1"/>
        <rFont val="Calibri"/>
        <family val="2"/>
        <scheme val="minor"/>
      </rPr>
      <t>Conditioning</t>
    </r>
    <r>
      <rPr>
        <i/>
        <sz val="11"/>
        <color theme="1"/>
        <rFont val="Calibri"/>
        <family val="2"/>
        <scheme val="minor"/>
      </rPr>
      <t>. I put both my forwards and defensemen in the same group. </t>
    </r>
  </si>
  <si>
    <t>I don't train Defensive Skills and Goaltending in my PP mode. </t>
  </si>
  <si>
    <r>
      <t>In PK mode I use Intensive on </t>
    </r>
    <r>
      <rPr>
        <i/>
        <u/>
        <sz val="11"/>
        <color theme="1"/>
        <rFont val="Calibri"/>
        <family val="2"/>
        <scheme val="minor"/>
      </rPr>
      <t>Tactical</t>
    </r>
    <r>
      <rPr>
        <i/>
        <sz val="11"/>
        <color theme="1"/>
        <rFont val="Calibri"/>
        <family val="2"/>
        <scheme val="minor"/>
      </rPr>
      <t>, </t>
    </r>
    <r>
      <rPr>
        <i/>
        <u/>
        <sz val="11"/>
        <color theme="1"/>
        <rFont val="Calibri"/>
        <family val="2"/>
        <scheme val="minor"/>
      </rPr>
      <t>Defensive Skills</t>
    </r>
    <r>
      <rPr>
        <i/>
        <sz val="11"/>
        <color theme="1"/>
        <rFont val="Calibri"/>
        <family val="2"/>
        <scheme val="minor"/>
      </rPr>
      <t>, and </t>
    </r>
    <r>
      <rPr>
        <i/>
        <u/>
        <sz val="11"/>
        <color theme="1"/>
        <rFont val="Calibri"/>
        <family val="2"/>
        <scheme val="minor"/>
      </rPr>
      <t>Conditioning</t>
    </r>
    <r>
      <rPr>
        <i/>
        <sz val="11"/>
        <color theme="1"/>
        <rFont val="Calibri"/>
        <family val="2"/>
        <scheme val="minor"/>
      </rPr>
      <t>. Medium on </t>
    </r>
    <r>
      <rPr>
        <i/>
        <u/>
        <sz val="11"/>
        <color theme="1"/>
        <rFont val="Calibri"/>
        <family val="2"/>
        <scheme val="minor"/>
      </rPr>
      <t>Skating</t>
    </r>
    <r>
      <rPr>
        <i/>
        <sz val="11"/>
        <color theme="1"/>
        <rFont val="Calibri"/>
        <family val="2"/>
        <scheme val="minor"/>
      </rPr>
      <t> but from time to time I change between Skating and Conditioning. I found that having both on Intensive is too tough on the players and they break down. This is of course different from team to team and some players might pull it off but It's not something I recommend... </t>
    </r>
  </si>
  <si>
    <t>Regarding goaline training:</t>
  </si>
  <si>
    <t>All of my training schedules has it at least at medium. For defensive training schedules it goes to intensive. </t>
  </si>
  <si>
    <t>It is a huge help with positioning, which is always one of the more important skills that I want everyone on my team to have, as well as anticipation. I always try and boost those up as much as I can. </t>
  </si>
  <si>
    <t>Having a HIGH QUALITY goaltender coach is very important. You will want 90+ in his coaching and high mental attributes to make sure the job gets done, also try and get somebody who is technique based. </t>
  </si>
  <si>
    <t>OFF SEASON:</t>
  </si>
  <si>
    <t>My off season sched is nasty nasty. </t>
  </si>
  <si>
    <t>I call it "warmers" for bench warmers. The boys are not playing...but they need to work out. I see dramatic increases on this sched which I run pretty much the hole off season, tired or not. I give em a day off once they get the little orange tired thingy...but then back at it. </t>
  </si>
  <si>
    <t>All categories are on intensive. Tis mean I know. Usually around 2nd week of August guys start getting tired...but not injured very often. </t>
  </si>
  <si>
    <t>Goalies have all their areas on intensive as well. Cond, Skat, OSkill,Dskill,Goalie, Tactic. I never even bother teaching them shooting. </t>
  </si>
  <si>
    <t>I start it 1 week after playoffs end. </t>
  </si>
  <si>
    <t>I once saw Gilbert Brule go from 13 to 15 in faceoffs, and Rick Nash from 17 to 20 in wrist shot in the summer. All other atty's were up too.</t>
  </si>
  <si>
    <t> I highly recommend NOT setting any of the parts of training to "light" or you will see decreases. Keep everything set to at least "medium".</t>
  </si>
  <si>
    <t>10-14</t>
  </si>
  <si>
    <t>F Pass</t>
  </si>
  <si>
    <t>F Shoot</t>
  </si>
  <si>
    <t>D Slaphot</t>
  </si>
  <si>
    <t>D Def</t>
  </si>
  <si>
    <t>Defe2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</si>
</sst>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FFFF00"/>
      <name val="Calibri"/>
      <family val="2"/>
      <scheme val="minor"/>
    </font>
    <font>
      <b/>
      <sz val="11"/>
      <color rgb="FFFFFF00"/>
      <name val="Calibri"/>
      <family val="2"/>
      <scheme val="minor"/>
    </font>
    <font>
      <b/>
      <u/>
      <sz val="14"/>
      <color theme="1"/>
      <name val="Calibri"/>
      <family val="2"/>
      <scheme val="minor"/>
    </font>
    <font>
      <u/>
      <sz val="11"/>
      <color theme="1"/>
      <name val="Calibri"/>
      <family val="2"/>
      <scheme val="minor"/>
    </font>
    <font>
      <b/>
      <u/>
      <sz val="14"/>
      <color rgb="FFFFFF00"/>
      <name val="Calibri"/>
      <family val="2"/>
      <scheme val="minor"/>
    </font>
    <font>
      <sz val="9"/>
      <color indexed="81"/>
      <name val="Tahoma"/>
      <family val="2"/>
    </font>
    <font>
      <u/>
      <sz val="14"/>
      <color theme="1"/>
      <name val="Calibri"/>
      <family val="2"/>
      <scheme val="minor"/>
    </font>
    <font>
      <sz val="10"/>
      <color rgb="FF333333"/>
      <name val="Lucida Grande"/>
    </font>
    <font>
      <i/>
      <sz val="11"/>
      <color theme="1"/>
      <name val="Calibri"/>
      <family val="2"/>
      <scheme val="minor"/>
    </font>
    <font>
      <i/>
      <u/>
      <sz val="11"/>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2" tint="-0.89996032593768116"/>
        <bgColor indexed="64"/>
      </patternFill>
    </fill>
    <fill>
      <patternFill patternType="solid">
        <fgColor rgb="FF00B0F0"/>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184">
    <xf numFmtId="0" fontId="0" fillId="0" borderId="0" xfId="0"/>
    <xf numFmtId="0" fontId="0" fillId="3" borderId="0" xfId="0" applyFill="1"/>
    <xf numFmtId="0" fontId="0" fillId="4" borderId="0" xfId="0" applyFill="1"/>
    <xf numFmtId="0" fontId="0" fillId="5" borderId="0" xfId="0" applyFill="1"/>
    <xf numFmtId="0" fontId="0" fillId="0" borderId="4" xfId="0" applyBorder="1"/>
    <xf numFmtId="0" fontId="0" fillId="0" borderId="5" xfId="0" applyBorder="1"/>
    <xf numFmtId="0" fontId="0" fillId="0" borderId="6" xfId="0" applyBorder="1"/>
    <xf numFmtId="0" fontId="0" fillId="0" borderId="0" xfId="0" applyFill="1" applyBorder="1"/>
    <xf numFmtId="0" fontId="0" fillId="0" borderId="4" xfId="0" applyFill="1" applyBorder="1"/>
    <xf numFmtId="0" fontId="0" fillId="0" borderId="5" xfId="0" applyFill="1" applyBorder="1"/>
    <xf numFmtId="0" fontId="0" fillId="0" borderId="6" xfId="0" applyFill="1" applyBorder="1"/>
    <xf numFmtId="49" fontId="0" fillId="0" borderId="0" xfId="0" applyNumberFormat="1"/>
    <xf numFmtId="0" fontId="0" fillId="7" borderId="0" xfId="0" applyFill="1"/>
    <xf numFmtId="0" fontId="0" fillId="0" borderId="0" xfId="0" applyBorder="1"/>
    <xf numFmtId="0" fontId="0" fillId="0" borderId="7" xfId="0" applyBorder="1"/>
    <xf numFmtId="0" fontId="0" fillId="0" borderId="10" xfId="0" applyBorder="1"/>
    <xf numFmtId="0" fontId="3" fillId="8" borderId="0" xfId="0" applyFont="1" applyFill="1" applyBorder="1"/>
    <xf numFmtId="0" fontId="3" fillId="8" borderId="10" xfId="0" applyFont="1" applyFill="1" applyBorder="1"/>
    <xf numFmtId="0" fontId="3" fillId="8" borderId="7" xfId="0" applyFont="1" applyFill="1" applyBorder="1"/>
    <xf numFmtId="0" fontId="1" fillId="8" borderId="0" xfId="0" applyFont="1" applyFill="1" applyBorder="1"/>
    <xf numFmtId="0" fontId="3" fillId="8" borderId="5" xfId="0" applyFont="1" applyFill="1" applyBorder="1"/>
    <xf numFmtId="0" fontId="1" fillId="8" borderId="0" xfId="0" applyFont="1" applyFill="1"/>
    <xf numFmtId="0" fontId="1" fillId="8" borderId="10" xfId="0" applyFont="1" applyFill="1" applyBorder="1"/>
    <xf numFmtId="0" fontId="3" fillId="8" borderId="6" xfId="0" applyFont="1" applyFill="1" applyBorder="1"/>
    <xf numFmtId="0" fontId="3" fillId="8" borderId="4" xfId="0" applyFont="1" applyFill="1" applyBorder="1"/>
    <xf numFmtId="0" fontId="5" fillId="9" borderId="0" xfId="0" applyFont="1" applyFill="1" applyBorder="1"/>
    <xf numFmtId="49" fontId="5" fillId="9" borderId="0" xfId="0" applyNumberFormat="1" applyFont="1" applyFill="1" applyBorder="1"/>
    <xf numFmtId="49" fontId="5" fillId="9" borderId="7" xfId="0" applyNumberFormat="1" applyFont="1" applyFill="1" applyBorder="1"/>
    <xf numFmtId="0" fontId="5" fillId="9" borderId="7" xfId="0" applyFont="1" applyFill="1" applyBorder="1"/>
    <xf numFmtId="0" fontId="5" fillId="9" borderId="10" xfId="0" applyFont="1" applyFill="1" applyBorder="1"/>
    <xf numFmtId="0" fontId="5" fillId="9" borderId="5" xfId="0" applyFont="1" applyFill="1" applyBorder="1"/>
    <xf numFmtId="0" fontId="5" fillId="9" borderId="6" xfId="0" applyFont="1" applyFill="1" applyBorder="1"/>
    <xf numFmtId="0" fontId="5" fillId="9" borderId="4" xfId="0" applyFont="1" applyFill="1" applyBorder="1"/>
    <xf numFmtId="49" fontId="5" fillId="9" borderId="10" xfId="0" applyNumberFormat="1" applyFont="1" applyFill="1" applyBorder="1"/>
    <xf numFmtId="0" fontId="2" fillId="0" borderId="11" xfId="0" applyFont="1" applyFill="1" applyBorder="1"/>
    <xf numFmtId="0" fontId="2" fillId="0" borderId="12" xfId="0" applyFont="1" applyBorder="1"/>
    <xf numFmtId="0" fontId="6" fillId="9" borderId="12" xfId="0" applyFont="1" applyFill="1" applyBorder="1"/>
    <xf numFmtId="0" fontId="2" fillId="0" borderId="12" xfId="0" applyFont="1" applyFill="1" applyBorder="1"/>
    <xf numFmtId="0" fontId="1" fillId="8" borderId="12" xfId="0" applyFont="1" applyFill="1" applyBorder="1"/>
    <xf numFmtId="0" fontId="6" fillId="9" borderId="13" xfId="0" applyFont="1" applyFill="1" applyBorder="1"/>
    <xf numFmtId="0" fontId="2" fillId="0" borderId="11" xfId="0" applyFont="1" applyFill="1" applyBorder="1" applyAlignment="1">
      <alignment horizontal="center"/>
    </xf>
    <xf numFmtId="0" fontId="2" fillId="0" borderId="12" xfId="0" applyFont="1" applyBorder="1" applyAlignment="1">
      <alignment horizontal="center"/>
    </xf>
    <xf numFmtId="0" fontId="6" fillId="9" borderId="12" xfId="0" applyFont="1" applyFill="1" applyBorder="1" applyAlignment="1">
      <alignment horizontal="center"/>
    </xf>
    <xf numFmtId="0" fontId="2" fillId="0" borderId="12" xfId="0" applyFont="1" applyFill="1" applyBorder="1" applyAlignment="1">
      <alignment horizontal="center"/>
    </xf>
    <xf numFmtId="0" fontId="1" fillId="8" borderId="12" xfId="0" applyFont="1" applyFill="1" applyBorder="1" applyAlignment="1">
      <alignment horizontal="center"/>
    </xf>
    <xf numFmtId="0" fontId="6" fillId="9" borderId="13" xfId="0" applyFont="1" applyFill="1" applyBorder="1" applyAlignment="1">
      <alignment horizontal="center"/>
    </xf>
    <xf numFmtId="49" fontId="6" fillId="9" borderId="12" xfId="0" applyNumberFormat="1" applyFont="1" applyFill="1" applyBorder="1"/>
    <xf numFmtId="0" fontId="0" fillId="0" borderId="14" xfId="0" applyFill="1" applyBorder="1"/>
    <xf numFmtId="1" fontId="0" fillId="0" borderId="0" xfId="0" applyNumberFormat="1"/>
    <xf numFmtId="1" fontId="0" fillId="0" borderId="12" xfId="0" applyNumberFormat="1" applyBorder="1"/>
    <xf numFmtId="1" fontId="0" fillId="0" borderId="13" xfId="0" applyNumberFormat="1" applyBorder="1"/>
    <xf numFmtId="1" fontId="0" fillId="0" borderId="14" xfId="0" applyNumberFormat="1" applyBorder="1"/>
    <xf numFmtId="0" fontId="0" fillId="0" borderId="18" xfId="0" applyFill="1" applyBorder="1"/>
    <xf numFmtId="0" fontId="0" fillId="0" borderId="19" xfId="0" applyFill="1" applyBorder="1"/>
    <xf numFmtId="0" fontId="0" fillId="0" borderId="20" xfId="0" applyFill="1" applyBorder="1"/>
    <xf numFmtId="0" fontId="7" fillId="0" borderId="0" xfId="0" applyFont="1" applyAlignment="1">
      <alignment horizontal="center"/>
    </xf>
    <xf numFmtId="0" fontId="4" fillId="4" borderId="0" xfId="0" applyFont="1" applyFill="1"/>
    <xf numFmtId="0" fontId="4" fillId="5" borderId="0" xfId="0" applyFont="1" applyFill="1"/>
    <xf numFmtId="0" fontId="4" fillId="7" borderId="0" xfId="0" applyFont="1" applyFill="1"/>
    <xf numFmtId="0" fontId="4" fillId="3" borderId="0" xfId="0" applyFont="1" applyFill="1"/>
    <xf numFmtId="0" fontId="0" fillId="0" borderId="18" xfId="0" applyBorder="1"/>
    <xf numFmtId="0" fontId="0" fillId="0" borderId="19" xfId="0" applyBorder="1"/>
    <xf numFmtId="0" fontId="0" fillId="0" borderId="20" xfId="0" applyBorder="1"/>
    <xf numFmtId="0" fontId="0" fillId="0" borderId="25" xfId="0" applyNumberFormat="1" applyBorder="1"/>
    <xf numFmtId="0" fontId="0" fillId="0" borderId="26" xfId="0" applyBorder="1"/>
    <xf numFmtId="0" fontId="0" fillId="0" borderId="25" xfId="0" applyBorder="1"/>
    <xf numFmtId="0" fontId="0" fillId="0" borderId="22" xfId="0" applyBorder="1"/>
    <xf numFmtId="1" fontId="0" fillId="0" borderId="18" xfId="0" applyNumberFormat="1" applyBorder="1"/>
    <xf numFmtId="1" fontId="0" fillId="0" borderId="19" xfId="0" applyNumberFormat="1" applyBorder="1"/>
    <xf numFmtId="1" fontId="0" fillId="0" borderId="20" xfId="0" applyNumberFormat="1" applyBorder="1"/>
    <xf numFmtId="0" fontId="0" fillId="0" borderId="23"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24" xfId="0" applyBorder="1" applyAlignment="1">
      <alignment horizontal="center"/>
    </xf>
    <xf numFmtId="0" fontId="9" fillId="0" borderId="0" xfId="0" applyFont="1" applyFill="1" applyBorder="1" applyAlignment="1"/>
    <xf numFmtId="0" fontId="8" fillId="0" borderId="0" xfId="0" applyFont="1" applyBorder="1" applyAlignment="1"/>
    <xf numFmtId="0" fontId="0" fillId="0" borderId="0" xfId="0" applyBorder="1" applyAlignment="1">
      <alignment horizontal="center"/>
    </xf>
    <xf numFmtId="0" fontId="0" fillId="0" borderId="0" xfId="0" applyAlignment="1">
      <alignment horizontal="left"/>
    </xf>
    <xf numFmtId="0" fontId="8" fillId="0" borderId="0" xfId="0" applyFont="1" applyBorder="1" applyAlignment="1">
      <alignment horizontal="center"/>
    </xf>
    <xf numFmtId="0" fontId="0" fillId="0" borderId="21" xfId="0" applyBorder="1"/>
    <xf numFmtId="0" fontId="0" fillId="0" borderId="7" xfId="0" applyNumberFormat="1" applyBorder="1"/>
    <xf numFmtId="164" fontId="0" fillId="0" borderId="14" xfId="0" applyNumberFormat="1" applyBorder="1" applyAlignment="1">
      <alignment horizontal="left" indent="1"/>
    </xf>
    <xf numFmtId="164" fontId="0" fillId="0" borderId="12" xfId="0" applyNumberFormat="1" applyBorder="1" applyAlignment="1">
      <alignment horizontal="left" indent="1"/>
    </xf>
    <xf numFmtId="164" fontId="0" fillId="0" borderId="13" xfId="0" applyNumberFormat="1" applyBorder="1" applyAlignment="1">
      <alignment horizontal="left" indent="1"/>
    </xf>
    <xf numFmtId="164" fontId="0" fillId="0" borderId="12" xfId="0" applyNumberFormat="1" applyBorder="1"/>
    <xf numFmtId="164" fontId="0" fillId="0" borderId="13" xfId="0" applyNumberFormat="1" applyBorder="1"/>
    <xf numFmtId="0" fontId="8" fillId="0" borderId="0" xfId="0" applyFont="1" applyBorder="1" applyAlignment="1">
      <alignment horizontal="center"/>
    </xf>
    <xf numFmtId="0" fontId="2" fillId="0" borderId="0" xfId="0" applyFont="1"/>
    <xf numFmtId="164" fontId="0" fillId="0" borderId="0" xfId="0" applyNumberFormat="1"/>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9" fillId="2" borderId="19" xfId="0" applyFont="1" applyFill="1" applyBorder="1" applyAlignment="1">
      <alignment horizontal="center"/>
    </xf>
    <xf numFmtId="0" fontId="8" fillId="0" borderId="21" xfId="0" applyFont="1" applyBorder="1" applyAlignment="1">
      <alignment horizontal="center"/>
    </xf>
    <xf numFmtId="0" fontId="8" fillId="0" borderId="0" xfId="0" applyFont="1" applyBorder="1" applyAlignment="1">
      <alignment horizontal="center"/>
    </xf>
    <xf numFmtId="0" fontId="8" fillId="0" borderId="22"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9" fillId="6" borderId="18" xfId="0" applyFont="1" applyFill="1" applyBorder="1" applyAlignment="1">
      <alignment horizontal="center"/>
    </xf>
    <xf numFmtId="0" fontId="9" fillId="6" borderId="19" xfId="0" applyFont="1" applyFill="1" applyBorder="1" applyAlignment="1">
      <alignment horizontal="center"/>
    </xf>
    <xf numFmtId="0" fontId="9" fillId="6" borderId="20" xfId="0" applyFont="1" applyFill="1" applyBorder="1" applyAlignment="1">
      <alignment horizontal="center"/>
    </xf>
    <xf numFmtId="0" fontId="9" fillId="6" borderId="27" xfId="0" applyFont="1" applyFill="1" applyBorder="1" applyAlignment="1">
      <alignment horizontal="center"/>
    </xf>
    <xf numFmtId="0" fontId="9" fillId="6" borderId="28" xfId="0" applyFont="1" applyFill="1" applyBorder="1" applyAlignment="1">
      <alignment horizontal="center"/>
    </xf>
    <xf numFmtId="0" fontId="9" fillId="6" borderId="29" xfId="0" applyFont="1" applyFill="1" applyBorder="1" applyAlignment="1">
      <alignment horizontal="center"/>
    </xf>
    <xf numFmtId="0" fontId="0" fillId="0" borderId="22" xfId="0" applyBorder="1" applyAlignment="1">
      <alignment horizontal="center"/>
    </xf>
    <xf numFmtId="0" fontId="8" fillId="0" borderId="0" xfId="0" applyFont="1" applyAlignment="1">
      <alignment horizontal="center"/>
    </xf>
    <xf numFmtId="0" fontId="2" fillId="0" borderId="30" xfId="0" applyFont="1" applyFill="1" applyBorder="1" applyAlignment="1">
      <alignment horizontal="center"/>
    </xf>
    <xf numFmtId="0" fontId="0" fillId="0" borderId="15" xfId="0" applyBorder="1"/>
    <xf numFmtId="0" fontId="2" fillId="0" borderId="30" xfId="0" applyFont="1" applyFill="1" applyBorder="1"/>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1" fontId="8" fillId="10" borderId="0" xfId="0" applyNumberFormat="1" applyFont="1" applyFill="1" applyBorder="1" applyAlignment="1">
      <alignment horizontal="center"/>
    </xf>
    <xf numFmtId="0" fontId="9" fillId="2" borderId="0" xfId="0" applyFont="1" applyFill="1" applyBorder="1" applyAlignment="1">
      <alignment horizontal="center"/>
    </xf>
    <xf numFmtId="1" fontId="8" fillId="10" borderId="34" xfId="0" applyNumberFormat="1" applyFont="1" applyFill="1" applyBorder="1" applyAlignment="1">
      <alignment horizontal="center"/>
    </xf>
    <xf numFmtId="1" fontId="8" fillId="10" borderId="40" xfId="0" applyNumberFormat="1" applyFont="1" applyFill="1" applyBorder="1" applyAlignment="1">
      <alignment horizontal="center"/>
    </xf>
    <xf numFmtId="1" fontId="11" fillId="10" borderId="38" xfId="0" applyNumberFormat="1" applyFont="1" applyFill="1" applyBorder="1" applyAlignment="1">
      <alignment horizontal="center"/>
    </xf>
    <xf numFmtId="1" fontId="11" fillId="10" borderId="39" xfId="0" applyNumberFormat="1" applyFont="1" applyFill="1" applyBorder="1" applyAlignment="1">
      <alignment horizontal="center"/>
    </xf>
    <xf numFmtId="1" fontId="8" fillId="0" borderId="40" xfId="0" applyNumberFormat="1" applyFont="1" applyBorder="1" applyAlignment="1">
      <alignment horizontal="center"/>
    </xf>
    <xf numFmtId="1" fontId="8" fillId="0" borderId="34" xfId="0" applyNumberFormat="1" applyFont="1" applyBorder="1" applyAlignment="1">
      <alignment horizontal="center"/>
    </xf>
    <xf numFmtId="164" fontId="0" fillId="0" borderId="40" xfId="0" applyNumberFormat="1" applyBorder="1" applyAlignment="1">
      <alignment horizontal="center"/>
    </xf>
    <xf numFmtId="164" fontId="0" fillId="0" borderId="34" xfId="0" applyNumberFormat="1" applyBorder="1" applyAlignment="1">
      <alignment horizontal="center"/>
    </xf>
    <xf numFmtId="164" fontId="8" fillId="10" borderId="40" xfId="0" applyNumberFormat="1" applyFont="1" applyFill="1" applyBorder="1" applyAlignment="1">
      <alignment horizontal="center"/>
    </xf>
    <xf numFmtId="164" fontId="8" fillId="10" borderId="34" xfId="0" applyNumberFormat="1" applyFont="1" applyFill="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164" fontId="0" fillId="0" borderId="43" xfId="0" applyNumberFormat="1" applyBorder="1" applyAlignment="1">
      <alignment horizontal="center"/>
    </xf>
    <xf numFmtId="1" fontId="8" fillId="0" borderId="43" xfId="0" applyNumberFormat="1" applyFont="1" applyBorder="1" applyAlignment="1">
      <alignment horizontal="center"/>
    </xf>
    <xf numFmtId="164" fontId="0" fillId="0" borderId="44" xfId="0" applyNumberFormat="1" applyBorder="1" applyAlignment="1">
      <alignment horizontal="center"/>
    </xf>
    <xf numFmtId="1" fontId="11" fillId="10" borderId="45" xfId="0" applyNumberFormat="1" applyFont="1" applyFill="1" applyBorder="1" applyAlignment="1">
      <alignment horizontal="center"/>
    </xf>
    <xf numFmtId="164" fontId="8" fillId="10" borderId="46" xfId="0" applyNumberFormat="1" applyFont="1" applyFill="1" applyBorder="1" applyAlignment="1">
      <alignment horizontal="center"/>
    </xf>
    <xf numFmtId="1" fontId="8" fillId="10" borderId="46" xfId="0" applyNumberFormat="1" applyFont="1" applyFill="1" applyBorder="1" applyAlignment="1">
      <alignment horizontal="center"/>
    </xf>
    <xf numFmtId="164" fontId="0" fillId="0" borderId="33" xfId="0" applyNumberFormat="1" applyBorder="1" applyAlignment="1">
      <alignment horizontal="center"/>
    </xf>
    <xf numFmtId="1" fontId="8" fillId="0" borderId="33" xfId="0" applyNumberFormat="1" applyFont="1" applyBorder="1" applyAlignment="1">
      <alignment horizontal="center"/>
    </xf>
    <xf numFmtId="164" fontId="0" fillId="0" borderId="0" xfId="0" applyNumberFormat="1" applyBorder="1" applyAlignment="1">
      <alignment horizontal="center"/>
    </xf>
    <xf numFmtId="1" fontId="11" fillId="10" borderId="16" xfId="0" applyNumberFormat="1" applyFont="1" applyFill="1" applyBorder="1" applyAlignment="1">
      <alignment horizontal="center"/>
    </xf>
    <xf numFmtId="1" fontId="11" fillId="10" borderId="15" xfId="0" applyNumberFormat="1" applyFont="1" applyFill="1" applyBorder="1" applyAlignment="1">
      <alignment horizontal="center"/>
    </xf>
    <xf numFmtId="1" fontId="8" fillId="10" borderId="21" xfId="0" applyNumberFormat="1" applyFont="1" applyFill="1" applyBorder="1" applyAlignment="1">
      <alignment horizontal="center"/>
    </xf>
    <xf numFmtId="0" fontId="0" fillId="0" borderId="0" xfId="0" applyAlignment="1">
      <alignment horizontal="left"/>
    </xf>
    <xf numFmtId="1" fontId="0" fillId="0" borderId="0" xfId="0" applyNumberFormat="1" applyFont="1" applyFill="1" applyBorder="1" applyAlignment="1">
      <alignment horizontal="left"/>
    </xf>
    <xf numFmtId="0" fontId="0" fillId="0" borderId="0" xfId="0" applyAlignment="1">
      <alignment wrapText="1"/>
    </xf>
    <xf numFmtId="0" fontId="0" fillId="0" borderId="0" xfId="0" applyAlignment="1">
      <alignment horizontal="left" wrapText="1"/>
    </xf>
    <xf numFmtId="0" fontId="0" fillId="0" borderId="0" xfId="0" applyAlignment="1">
      <alignment vertical="center"/>
    </xf>
    <xf numFmtId="0" fontId="12"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3" fillId="0" borderId="0" xfId="0" applyFont="1" applyAlignment="1">
      <alignment vertical="center"/>
    </xf>
    <xf numFmtId="49" fontId="5" fillId="9" borderId="5" xfId="0" applyNumberFormat="1" applyFont="1" applyFill="1" applyBorder="1" applyAlignment="1">
      <alignment horizontal="center"/>
    </xf>
    <xf numFmtId="0" fontId="15" fillId="2" borderId="19" xfId="1" applyFill="1" applyBorder="1" applyAlignment="1">
      <alignment horizontal="center"/>
    </xf>
    <xf numFmtId="164" fontId="0" fillId="0" borderId="47" xfId="0" applyNumberFormat="1" applyBorder="1" applyAlignment="1">
      <alignment horizontal="center"/>
    </xf>
    <xf numFmtId="1" fontId="8" fillId="0" borderId="47" xfId="0" applyNumberFormat="1" applyFont="1" applyBorder="1" applyAlignment="1">
      <alignment horizontal="center"/>
    </xf>
    <xf numFmtId="164" fontId="0" fillId="0" borderId="48" xfId="0" applyNumberFormat="1" applyBorder="1" applyAlignment="1">
      <alignment horizontal="center"/>
    </xf>
    <xf numFmtId="1" fontId="11" fillId="10" borderId="49" xfId="0" applyNumberFormat="1" applyFont="1" applyFill="1" applyBorder="1" applyAlignment="1">
      <alignment horizontal="center"/>
    </xf>
    <xf numFmtId="1" fontId="11" fillId="10" borderId="50" xfId="0" applyNumberFormat="1" applyFont="1" applyFill="1" applyBorder="1" applyAlignment="1">
      <alignment horizontal="center"/>
    </xf>
    <xf numFmtId="164" fontId="8" fillId="10" borderId="51" xfId="0" applyNumberFormat="1" applyFont="1" applyFill="1" applyBorder="1" applyAlignment="1">
      <alignment horizontal="center"/>
    </xf>
    <xf numFmtId="164" fontId="8" fillId="10" borderId="52" xfId="0" applyNumberFormat="1" applyFont="1" applyFill="1" applyBorder="1" applyAlignment="1">
      <alignment horizontal="center"/>
    </xf>
    <xf numFmtId="1" fontId="8" fillId="10" borderId="51" xfId="0" applyNumberFormat="1" applyFont="1" applyFill="1" applyBorder="1" applyAlignment="1">
      <alignment horizontal="center"/>
    </xf>
    <xf numFmtId="1" fontId="8" fillId="10" borderId="52" xfId="0" applyNumberFormat="1" applyFont="1" applyFill="1" applyBorder="1" applyAlignment="1">
      <alignment horizontal="center"/>
    </xf>
    <xf numFmtId="164" fontId="0" fillId="0" borderId="35" xfId="0" applyNumberFormat="1" applyBorder="1" applyAlignment="1">
      <alignment horizontal="center"/>
    </xf>
    <xf numFmtId="164" fontId="0" fillId="0" borderId="36" xfId="0" applyNumberFormat="1" applyBorder="1" applyAlignment="1">
      <alignment horizontal="center"/>
    </xf>
    <xf numFmtId="164" fontId="0" fillId="0" borderId="37" xfId="0" applyNumberFormat="1" applyBorder="1" applyAlignment="1">
      <alignment horizontal="center"/>
    </xf>
    <xf numFmtId="1" fontId="8" fillId="0" borderId="35" xfId="0" applyNumberFormat="1" applyFont="1" applyBorder="1" applyAlignment="1">
      <alignment horizontal="center"/>
    </xf>
    <xf numFmtId="1" fontId="8" fillId="0" borderId="36" xfId="0" applyNumberFormat="1" applyFont="1" applyBorder="1" applyAlignment="1">
      <alignment horizontal="center"/>
    </xf>
    <xf numFmtId="1" fontId="8" fillId="0" borderId="37" xfId="0" applyNumberFormat="1" applyFont="1" applyBorder="1" applyAlignment="1">
      <alignment horizontal="center"/>
    </xf>
    <xf numFmtId="0" fontId="15" fillId="2" borderId="27" xfId="1" applyFill="1" applyBorder="1" applyAlignment="1">
      <alignment horizontal="center"/>
    </xf>
    <xf numFmtId="0" fontId="15" fillId="2" borderId="28" xfId="1" applyFill="1" applyBorder="1" applyAlignment="1">
      <alignment horizontal="center"/>
    </xf>
  </cellXfs>
  <cellStyles count="2">
    <cellStyle name="Hyperlink" xfId="1" builtinId="8"/>
    <cellStyle name="Normal" xfId="0" builtinId="0"/>
  </cellStyles>
  <dxfs count="11">
    <dxf>
      <font>
        <color theme="0"/>
      </font>
      <fill>
        <patternFill>
          <bgColor theme="1"/>
        </patternFill>
      </fill>
    </dxf>
    <dxf>
      <font>
        <color rgb="FFFFFF00"/>
      </font>
      <fill>
        <patternFill>
          <bgColor rgb="FF002060"/>
        </patternFill>
      </fill>
    </dxf>
    <dxf>
      <font>
        <color theme="0"/>
      </font>
      <fill>
        <patternFill>
          <bgColor theme="1"/>
        </patternFill>
      </fill>
    </dxf>
    <dxf>
      <font>
        <color rgb="FFFFFF00"/>
      </font>
      <fill>
        <patternFill>
          <bgColor rgb="FF002060"/>
        </patternFill>
      </fill>
    </dxf>
    <dxf>
      <font>
        <color theme="0"/>
      </font>
      <fill>
        <patternFill>
          <bgColor theme="1"/>
        </patternFill>
      </fill>
    </dxf>
    <dxf>
      <font>
        <color rgb="FFFFFF00"/>
      </font>
      <fill>
        <patternFill>
          <bgColor rgb="FF002060"/>
        </patternFill>
      </fill>
    </dxf>
    <dxf>
      <font>
        <color theme="0"/>
      </font>
      <fill>
        <patternFill>
          <bgColor theme="1"/>
        </patternFill>
      </fill>
    </dxf>
    <dxf>
      <font>
        <color rgb="FFFFFF00"/>
      </font>
      <fill>
        <patternFill>
          <bgColor rgb="FF002060"/>
        </patternFill>
      </fill>
    </dxf>
    <dxf>
      <font>
        <color theme="0"/>
      </font>
      <fill>
        <patternFill>
          <bgColor theme="1"/>
        </patternFill>
      </fill>
    </dxf>
    <dxf>
      <font>
        <color rgb="FFFFFF00"/>
      </font>
      <fill>
        <patternFill>
          <bgColor rgb="FF0070C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Lines!A1"/></Relationships>
</file>

<file path=xl/drawings/_rels/drawing2.xml.rels><?xml version="1.0" encoding="UTF-8" standalone="yes"?>
<Relationships xmlns="http://schemas.openxmlformats.org/package/2006/relationships"><Relationship Id="rId1" Type="http://schemas.openxmlformats.org/officeDocument/2006/relationships/hyperlink" Target="#Lines!A1"/></Relationships>
</file>

<file path=xl/drawings/_rels/drawing3.xml.rels><?xml version="1.0" encoding="UTF-8" standalone="yes"?>
<Relationships xmlns="http://schemas.openxmlformats.org/package/2006/relationships"><Relationship Id="rId1" Type="http://schemas.openxmlformats.org/officeDocument/2006/relationships/hyperlink" Target="#Lines!A1"/></Relationships>
</file>

<file path=xl/drawings/_rels/drawing4.xml.rels><?xml version="1.0" encoding="UTF-8" standalone="yes"?>
<Relationships xmlns="http://schemas.openxmlformats.org/package/2006/relationships"><Relationship Id="rId1" Type="http://schemas.openxmlformats.org/officeDocument/2006/relationships/hyperlink" Target="#Line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723900</xdr:colOff>
      <xdr:row>3</xdr:row>
      <xdr:rowOff>133350</xdr:rowOff>
    </xdr:to>
    <xdr:sp macro="" textlink="">
      <xdr:nvSpPr>
        <xdr:cNvPr id="2" name="Left Arrow 1">
          <a:hlinkClick xmlns:r="http://schemas.openxmlformats.org/officeDocument/2006/relationships" r:id="rId1"/>
        </xdr:cNvPr>
        <xdr:cNvSpPr/>
      </xdr:nvSpPr>
      <xdr:spPr>
        <a:xfrm>
          <a:off x="0" y="0"/>
          <a:ext cx="723900" cy="771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700"/>
            <a:t>Overview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723900</xdr:colOff>
      <xdr:row>3</xdr:row>
      <xdr:rowOff>133350</xdr:rowOff>
    </xdr:to>
    <xdr:sp macro="" textlink="">
      <xdr:nvSpPr>
        <xdr:cNvPr id="2" name="Left Arrow 1">
          <a:hlinkClick xmlns:r="http://schemas.openxmlformats.org/officeDocument/2006/relationships" r:id="rId1"/>
        </xdr:cNvPr>
        <xdr:cNvSpPr/>
      </xdr:nvSpPr>
      <xdr:spPr>
        <a:xfrm>
          <a:off x="0" y="0"/>
          <a:ext cx="723900" cy="828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700"/>
            <a:t>Overview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723900</xdr:colOff>
      <xdr:row>3</xdr:row>
      <xdr:rowOff>133350</xdr:rowOff>
    </xdr:to>
    <xdr:sp macro="" textlink="">
      <xdr:nvSpPr>
        <xdr:cNvPr id="2" name="Left Arrow 1">
          <a:hlinkClick xmlns:r="http://schemas.openxmlformats.org/officeDocument/2006/relationships" r:id="rId1"/>
        </xdr:cNvPr>
        <xdr:cNvSpPr/>
      </xdr:nvSpPr>
      <xdr:spPr>
        <a:xfrm>
          <a:off x="0" y="0"/>
          <a:ext cx="723900" cy="828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700"/>
            <a:t>Overview</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723900</xdr:colOff>
      <xdr:row>3</xdr:row>
      <xdr:rowOff>133350</xdr:rowOff>
    </xdr:to>
    <xdr:sp macro="" textlink="">
      <xdr:nvSpPr>
        <xdr:cNvPr id="2" name="Left Arrow 1">
          <a:hlinkClick xmlns:r="http://schemas.openxmlformats.org/officeDocument/2006/relationships" r:id="rId1"/>
        </xdr:cNvPr>
        <xdr:cNvSpPr/>
      </xdr:nvSpPr>
      <xdr:spPr>
        <a:xfrm>
          <a:off x="0" y="0"/>
          <a:ext cx="723900" cy="828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700"/>
            <a:t>Overview</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190500</xdr:colOff>
      <xdr:row>6</xdr:row>
      <xdr:rowOff>0</xdr:rowOff>
    </xdr:to>
    <xdr:pic>
      <xdr:nvPicPr>
        <xdr:cNvPr id="2" name="Picture 3" descr="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48</xdr:row>
      <xdr:rowOff>0</xdr:rowOff>
    </xdr:from>
    <xdr:to>
      <xdr:col>1</xdr:col>
      <xdr:colOff>190500</xdr:colOff>
      <xdr:row>49</xdr:row>
      <xdr:rowOff>0</xdr:rowOff>
    </xdr:to>
    <xdr:pic>
      <xdr:nvPicPr>
        <xdr:cNvPr id="3" name="Picture 5"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89535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workbookViewId="0">
      <selection activeCell="M3" sqref="M3"/>
    </sheetView>
  </sheetViews>
  <sheetFormatPr defaultRowHeight="15"/>
  <cols>
    <col min="1" max="3" width="15.42578125" bestFit="1" customWidth="1"/>
    <col min="4" max="5" width="15.140625" bestFit="1" customWidth="1"/>
    <col min="7" max="7" width="8.42578125" bestFit="1" customWidth="1"/>
    <col min="8" max="8" width="3.28515625" bestFit="1" customWidth="1"/>
    <col min="9" max="9" width="1.85546875" bestFit="1" customWidth="1"/>
    <col min="10" max="11" width="2.140625" bestFit="1" customWidth="1"/>
    <col min="12" max="12" width="4.7109375" bestFit="1" customWidth="1"/>
    <col min="13" max="13" width="4.140625" bestFit="1" customWidth="1"/>
    <col min="14" max="14" width="3.85546875" bestFit="1" customWidth="1"/>
    <col min="15" max="15" width="6.7109375" bestFit="1" customWidth="1"/>
    <col min="16" max="16" width="6.28515625" bestFit="1" customWidth="1"/>
    <col min="17" max="17" width="4.28515625" bestFit="1" customWidth="1"/>
    <col min="18" max="18" width="4.42578125" bestFit="1" customWidth="1"/>
    <col min="19" max="19" width="4.85546875" bestFit="1" customWidth="1"/>
    <col min="20" max="20" width="4" bestFit="1" customWidth="1"/>
    <col min="21" max="21" width="5.140625" bestFit="1" customWidth="1"/>
    <col min="22" max="22" width="3.42578125" bestFit="1" customWidth="1"/>
    <col min="23" max="23" width="4.28515625" bestFit="1" customWidth="1"/>
    <col min="24" max="24" width="4.5703125" bestFit="1" customWidth="1"/>
    <col min="25" max="25" width="3.7109375" bestFit="1" customWidth="1"/>
    <col min="26" max="26" width="3.85546875" bestFit="1" customWidth="1"/>
    <col min="27" max="27" width="5" bestFit="1" customWidth="1"/>
    <col min="28" max="28" width="5.140625" bestFit="1" customWidth="1"/>
    <col min="29" max="29" width="4.85546875" bestFit="1" customWidth="1"/>
    <col min="30" max="30" width="5.140625" bestFit="1" customWidth="1"/>
    <col min="31" max="31" width="7" bestFit="1" customWidth="1"/>
    <col min="32" max="32" width="4.7109375" bestFit="1" customWidth="1"/>
    <col min="33" max="33" width="3.28515625" bestFit="1" customWidth="1"/>
  </cols>
  <sheetData>
    <row r="1" spans="1:33" ht="15.75" thickBot="1">
      <c r="A1" t="s">
        <v>72</v>
      </c>
      <c r="B1" t="s">
        <v>73</v>
      </c>
      <c r="C1" t="s">
        <v>74</v>
      </c>
      <c r="D1" t="s">
        <v>75</v>
      </c>
      <c r="E1" t="s">
        <v>76</v>
      </c>
    </row>
    <row r="2" spans="1:33" ht="15.75" thickBot="1">
      <c r="A2" t="s">
        <v>41</v>
      </c>
      <c r="B2" t="s">
        <v>45</v>
      </c>
      <c r="C2" t="s">
        <v>41</v>
      </c>
      <c r="D2" t="s">
        <v>37</v>
      </c>
      <c r="E2" t="s">
        <v>37</v>
      </c>
      <c r="F2" t="s">
        <v>13</v>
      </c>
      <c r="G2" s="4" t="s">
        <v>79</v>
      </c>
      <c r="H2" s="6" t="s">
        <v>80</v>
      </c>
      <c r="I2" s="4" t="s">
        <v>2</v>
      </c>
      <c r="J2" s="5" t="s">
        <v>5</v>
      </c>
      <c r="K2" s="5" t="s">
        <v>3</v>
      </c>
      <c r="L2" s="7" t="s">
        <v>58</v>
      </c>
      <c r="M2" s="47" t="s">
        <v>257</v>
      </c>
      <c r="N2" s="7" t="s">
        <v>59</v>
      </c>
      <c r="O2" s="47" t="s">
        <v>60</v>
      </c>
      <c r="P2" s="7" t="s">
        <v>61</v>
      </c>
      <c r="Q2" s="52" t="s">
        <v>78</v>
      </c>
      <c r="R2" s="53" t="s">
        <v>62</v>
      </c>
      <c r="S2" s="53" t="s">
        <v>63</v>
      </c>
      <c r="T2" s="53" t="s">
        <v>77</v>
      </c>
      <c r="U2" s="54" t="s">
        <v>64</v>
      </c>
      <c r="V2" s="7" t="s">
        <v>68</v>
      </c>
      <c r="W2" s="7" t="s">
        <v>67</v>
      </c>
      <c r="X2" s="7" t="s">
        <v>69</v>
      </c>
      <c r="Y2" s="7" t="s">
        <v>34</v>
      </c>
      <c r="Z2" s="7" t="s">
        <v>8</v>
      </c>
      <c r="AA2" s="7" t="s">
        <v>147</v>
      </c>
      <c r="AB2" s="7" t="s">
        <v>149</v>
      </c>
      <c r="AC2" s="7" t="s">
        <v>150</v>
      </c>
      <c r="AD2" s="7" t="s">
        <v>153</v>
      </c>
      <c r="AE2" s="7" t="s">
        <v>121</v>
      </c>
      <c r="AF2" s="7" t="s">
        <v>16</v>
      </c>
      <c r="AG2" s="7" t="s">
        <v>17</v>
      </c>
    </row>
    <row r="3" spans="1:33">
      <c r="A3" t="s">
        <v>45</v>
      </c>
      <c r="B3" t="s">
        <v>47</v>
      </c>
      <c r="C3" t="s">
        <v>45</v>
      </c>
      <c r="D3" t="s">
        <v>97</v>
      </c>
      <c r="E3" t="s">
        <v>97</v>
      </c>
      <c r="F3">
        <f>MATCH(F2,Attributes!$D$4:$BW$4,0)+2</f>
        <v>14</v>
      </c>
      <c r="G3">
        <f>MATCH(G2,Attributes!$D$4:$BW$4,0)+2</f>
        <v>3</v>
      </c>
      <c r="H3">
        <f>MATCH(H2,Attributes!$D$4:$BW$4,0)+2</f>
        <v>4</v>
      </c>
      <c r="I3">
        <f>MATCH(I2,Attributes!$D$4:$BW$4,0)+2</f>
        <v>5</v>
      </c>
      <c r="J3">
        <f>MATCH(J2,Attributes!$D$4:$BW$4,0)+2</f>
        <v>6</v>
      </c>
      <c r="K3">
        <f>MATCH(K2,Attributes!$D$4:$BW$4,0)+2</f>
        <v>7</v>
      </c>
      <c r="L3">
        <f>MATCH(L2,Attributes!$D$4:$BW$4,0)+2</f>
        <v>35</v>
      </c>
      <c r="M3">
        <f>MATCH(M2,Attributes!$D$4:$BW$4,0)+2</f>
        <v>36</v>
      </c>
      <c r="N3">
        <f>MATCH(N2,Attributes!$D$4:$BW$4,0)+2</f>
        <v>37</v>
      </c>
      <c r="O3">
        <f>MATCH(O2,Attributes!$D$4:$BW$4,0)+2</f>
        <v>38</v>
      </c>
      <c r="P3">
        <f>MATCH(P2,Attributes!$D$4:$BW$4,0)+2</f>
        <v>39</v>
      </c>
      <c r="Q3">
        <f>MATCH(Q2,Attributes!$D$4:$BW$4,0)+2</f>
        <v>40</v>
      </c>
      <c r="R3">
        <f>MATCH(R2,Attributes!$D$4:$BW$4,0)+2</f>
        <v>42</v>
      </c>
      <c r="S3">
        <f>MATCH(S2,Attributes!$D$4:$BW$4,0)+2</f>
        <v>43</v>
      </c>
      <c r="T3">
        <f>MATCH(T2,Attributes!$D$4:$BW$4,0)+2</f>
        <v>44</v>
      </c>
      <c r="U3">
        <f>MATCH(U2,Attributes!$D$4:$BW$4,0)+2</f>
        <v>45</v>
      </c>
      <c r="V3">
        <f>MATCH(V2,Attributes!$D$4:$BW$4,0)+2</f>
        <v>46</v>
      </c>
      <c r="W3">
        <f>MATCH(W2,Attributes!$D$4:$BW$4,0)+2</f>
        <v>47</v>
      </c>
      <c r="X3">
        <f>MATCH(X2,Attributes!$D$4:$BW$4,0)+2</f>
        <v>48</v>
      </c>
      <c r="Y3">
        <f>MATCH(Y2,Attributes!$D$4:$BW$4,0)+2</f>
        <v>33</v>
      </c>
      <c r="Z3">
        <f>MATCH(Z2,Attributes!$D$4:$BW$4,0)+2</f>
        <v>11</v>
      </c>
      <c r="AA3">
        <f>MATCH(AA2,Attributes!$D$4:$BW$4,0)+2</f>
        <v>41</v>
      </c>
      <c r="AB3">
        <f>MATCH(AB2,Attributes!$D$4:$BW$4,0)+2</f>
        <v>50</v>
      </c>
      <c r="AC3">
        <f>MATCH(AC2,Attributes!$D$4:$BW$4,0)+2</f>
        <v>49</v>
      </c>
      <c r="AD3">
        <f>MATCH(AD2,Attributes!$D$4:$BW$4,0)+2</f>
        <v>51</v>
      </c>
      <c r="AE3">
        <f>MATCH(AE2,Attributes!$D$4:$BW$4,0)+2</f>
        <v>52</v>
      </c>
      <c r="AF3">
        <f>MATCH(AF2,Attributes!$D$4:$BW$4,0)+2</f>
        <v>17</v>
      </c>
      <c r="AG3">
        <f>MATCH(AG2,Attributes!$D$4:$BW$4,0)+2</f>
        <v>18</v>
      </c>
    </row>
    <row r="4" spans="1:33">
      <c r="A4" t="s">
        <v>46</v>
      </c>
      <c r="B4" t="s">
        <v>110</v>
      </c>
      <c r="C4" t="s">
        <v>46</v>
      </c>
      <c r="D4" t="s">
        <v>44</v>
      </c>
      <c r="E4" t="s">
        <v>44</v>
      </c>
    </row>
    <row r="5" spans="1:33">
      <c r="A5" t="s">
        <v>47</v>
      </c>
      <c r="B5" t="s">
        <v>48</v>
      </c>
      <c r="C5" t="s">
        <v>47</v>
      </c>
      <c r="D5" t="s">
        <v>108</v>
      </c>
      <c r="E5" t="s">
        <v>108</v>
      </c>
    </row>
    <row r="6" spans="1:33">
      <c r="A6" t="s">
        <v>109</v>
      </c>
      <c r="B6" t="s">
        <v>51</v>
      </c>
      <c r="C6" t="s">
        <v>109</v>
      </c>
      <c r="D6" t="s">
        <v>50</v>
      </c>
      <c r="E6" t="s">
        <v>50</v>
      </c>
    </row>
    <row r="7" spans="1:33">
      <c r="A7" t="s">
        <v>96</v>
      </c>
      <c r="B7" t="s">
        <v>52</v>
      </c>
      <c r="C7" t="s">
        <v>110</v>
      </c>
      <c r="D7" t="s">
        <v>115</v>
      </c>
      <c r="E7" t="s">
        <v>115</v>
      </c>
    </row>
    <row r="8" spans="1:33">
      <c r="A8" t="s">
        <v>48</v>
      </c>
      <c r="B8" t="s">
        <v>55</v>
      </c>
      <c r="C8" t="s">
        <v>48</v>
      </c>
      <c r="D8" t="s">
        <v>54</v>
      </c>
      <c r="E8" t="s">
        <v>54</v>
      </c>
    </row>
    <row r="9" spans="1:33">
      <c r="A9" t="s">
        <v>51</v>
      </c>
      <c r="B9" t="s">
        <v>56</v>
      </c>
      <c r="C9" t="s">
        <v>51</v>
      </c>
    </row>
    <row r="10" spans="1:33">
      <c r="A10" t="s">
        <v>52</v>
      </c>
      <c r="B10" t="s">
        <v>57</v>
      </c>
      <c r="C10" t="s">
        <v>52</v>
      </c>
    </row>
    <row r="11" spans="1:33">
      <c r="A11" t="s">
        <v>53</v>
      </c>
      <c r="B11" t="s">
        <v>94</v>
      </c>
      <c r="C11" t="s">
        <v>53</v>
      </c>
    </row>
    <row r="12" spans="1:33">
      <c r="A12" t="s">
        <v>55</v>
      </c>
      <c r="B12" t="s">
        <v>95</v>
      </c>
      <c r="C12" t="s">
        <v>55</v>
      </c>
    </row>
    <row r="13" spans="1:33">
      <c r="A13" t="s">
        <v>56</v>
      </c>
      <c r="B13" t="s">
        <v>96</v>
      </c>
      <c r="C13" t="s">
        <v>56</v>
      </c>
    </row>
    <row r="14" spans="1:33">
      <c r="A14" t="s">
        <v>57</v>
      </c>
      <c r="C14" t="s">
        <v>57</v>
      </c>
    </row>
    <row r="15" spans="1:33">
      <c r="A15" t="s">
        <v>94</v>
      </c>
      <c r="C15" t="s">
        <v>94</v>
      </c>
    </row>
    <row r="16" spans="1:33">
      <c r="C16" t="s">
        <v>95</v>
      </c>
    </row>
    <row r="17" spans="3:3">
      <c r="C17" t="s">
        <v>96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4"/>
  <sheetViews>
    <sheetView workbookViewId="0">
      <selection activeCell="J16" sqref="J16"/>
    </sheetView>
  </sheetViews>
  <sheetFormatPr defaultRowHeight="15"/>
  <sheetData>
    <row r="1" spans="2:2">
      <c r="B1" s="164" t="s">
        <v>251</v>
      </c>
    </row>
    <row r="3" spans="2:2">
      <c r="B3" s="160" t="s">
        <v>207</v>
      </c>
    </row>
    <row r="4" spans="2:2">
      <c r="B4" s="160" t="s">
        <v>208</v>
      </c>
    </row>
    <row r="5" spans="2:2">
      <c r="B5" s="160" t="s">
        <v>209</v>
      </c>
    </row>
    <row r="6" spans="2:2">
      <c r="B6" s="160"/>
    </row>
    <row r="7" spans="2:2">
      <c r="B7" s="160"/>
    </row>
    <row r="8" spans="2:2">
      <c r="B8" s="160" t="s">
        <v>210</v>
      </c>
    </row>
    <row r="9" spans="2:2">
      <c r="B9" s="160" t="s">
        <v>211</v>
      </c>
    </row>
    <row r="10" spans="2:2">
      <c r="B10" s="160"/>
    </row>
    <row r="11" spans="2:2">
      <c r="B11" s="160" t="s">
        <v>212</v>
      </c>
    </row>
    <row r="12" spans="2:2">
      <c r="B12" s="160"/>
    </row>
    <row r="13" spans="2:2">
      <c r="B13" s="160" t="s">
        <v>213</v>
      </c>
    </row>
    <row r="14" spans="2:2">
      <c r="B14" s="160"/>
    </row>
    <row r="15" spans="2:2">
      <c r="B15" s="160" t="s">
        <v>214</v>
      </c>
    </row>
    <row r="16" spans="2:2">
      <c r="B16" s="160"/>
    </row>
    <row r="17" spans="2:2">
      <c r="B17" s="160" t="s">
        <v>215</v>
      </c>
    </row>
    <row r="18" spans="2:2">
      <c r="B18" s="160"/>
    </row>
    <row r="19" spans="2:2">
      <c r="B19" s="160" t="s">
        <v>216</v>
      </c>
    </row>
    <row r="20" spans="2:2">
      <c r="B20" s="160"/>
    </row>
    <row r="21" spans="2:2">
      <c r="B21" s="160" t="s">
        <v>217</v>
      </c>
    </row>
    <row r="22" spans="2:2">
      <c r="B22" s="164"/>
    </row>
    <row r="23" spans="2:2">
      <c r="B23" s="164" t="s">
        <v>218</v>
      </c>
    </row>
    <row r="24" spans="2:2">
      <c r="B24" s="160"/>
    </row>
    <row r="25" spans="2:2">
      <c r="B25" s="164" t="s">
        <v>219</v>
      </c>
    </row>
    <row r="26" spans="2:2">
      <c r="B26" s="160"/>
    </row>
    <row r="27" spans="2:2">
      <c r="B27" s="164" t="s">
        <v>220</v>
      </c>
    </row>
    <row r="28" spans="2:2">
      <c r="B28" s="160"/>
    </row>
    <row r="29" spans="2:2">
      <c r="B29" s="164" t="s">
        <v>221</v>
      </c>
    </row>
    <row r="30" spans="2:2">
      <c r="B30" s="160"/>
    </row>
    <row r="31" spans="2:2">
      <c r="B31" s="164" t="s">
        <v>222</v>
      </c>
    </row>
    <row r="32" spans="2:2">
      <c r="B32" s="160"/>
    </row>
    <row r="33" spans="2:2">
      <c r="B33" s="164" t="s">
        <v>223</v>
      </c>
    </row>
    <row r="34" spans="2:2">
      <c r="B34" s="160"/>
    </row>
    <row r="35" spans="2:2">
      <c r="B35" s="164" t="s">
        <v>224</v>
      </c>
    </row>
    <row r="36" spans="2:2">
      <c r="B36" s="160"/>
    </row>
    <row r="37" spans="2:2">
      <c r="B37" s="164" t="s">
        <v>225</v>
      </c>
    </row>
    <row r="38" spans="2:2">
      <c r="B38" s="160"/>
    </row>
    <row r="39" spans="2:2">
      <c r="B39" s="164" t="s">
        <v>226</v>
      </c>
    </row>
    <row r="40" spans="2:2">
      <c r="B40" s="164"/>
    </row>
    <row r="41" spans="2:2">
      <c r="B41" s="164" t="s">
        <v>227</v>
      </c>
    </row>
    <row r="42" spans="2:2">
      <c r="B42" s="164"/>
    </row>
    <row r="43" spans="2:2">
      <c r="B43" s="164" t="s">
        <v>228</v>
      </c>
    </row>
    <row r="44" spans="2:2">
      <c r="B44" s="164" t="s">
        <v>229</v>
      </c>
    </row>
    <row r="45" spans="2:2">
      <c r="B45" s="164" t="s">
        <v>230</v>
      </c>
    </row>
    <row r="46" spans="2:2">
      <c r="B46" s="164" t="s">
        <v>231</v>
      </c>
    </row>
    <row r="47" spans="2:2">
      <c r="B47" s="164" t="s">
        <v>232</v>
      </c>
    </row>
    <row r="48" spans="2:2">
      <c r="B48" s="164" t="s">
        <v>233</v>
      </c>
    </row>
    <row r="49" spans="2:2">
      <c r="B49" s="164" t="s">
        <v>234</v>
      </c>
    </row>
    <row r="50" spans="2:2">
      <c r="B50" s="164" t="s">
        <v>235</v>
      </c>
    </row>
    <row r="51" spans="2:2">
      <c r="B51" s="160"/>
    </row>
    <row r="52" spans="2:2">
      <c r="B52" s="164" t="s">
        <v>236</v>
      </c>
    </row>
    <row r="53" spans="2:2">
      <c r="B53" s="164"/>
    </row>
    <row r="54" spans="2:2">
      <c r="B54" s="164" t="s">
        <v>237</v>
      </c>
    </row>
    <row r="55" spans="2:2">
      <c r="B55" s="160"/>
    </row>
    <row r="56" spans="2:2">
      <c r="B56" s="164" t="s">
        <v>238</v>
      </c>
    </row>
    <row r="57" spans="2:2">
      <c r="B57" s="160"/>
    </row>
    <row r="58" spans="2:2">
      <c r="B58" s="164" t="s">
        <v>239</v>
      </c>
    </row>
    <row r="59" spans="2:2">
      <c r="B59" s="164"/>
    </row>
    <row r="60" spans="2:2">
      <c r="B60" s="164"/>
    </row>
    <row r="61" spans="2:2">
      <c r="B61" s="164" t="s">
        <v>240</v>
      </c>
    </row>
    <row r="62" spans="2:2">
      <c r="B62" s="164" t="s">
        <v>241</v>
      </c>
    </row>
    <row r="63" spans="2:2">
      <c r="B63" s="160"/>
    </row>
    <row r="64" spans="2:2">
      <c r="B64" s="164" t="s">
        <v>242</v>
      </c>
    </row>
    <row r="65" spans="2:2">
      <c r="B65" s="160"/>
    </row>
    <row r="66" spans="2:2">
      <c r="B66" s="164" t="s">
        <v>243</v>
      </c>
    </row>
    <row r="67" spans="2:2">
      <c r="B67" s="164"/>
    </row>
    <row r="68" spans="2:2">
      <c r="B68" s="164"/>
    </row>
    <row r="69" spans="2:2">
      <c r="B69" s="164" t="s">
        <v>244</v>
      </c>
    </row>
    <row r="70" spans="2:2">
      <c r="B70" s="164" t="s">
        <v>245</v>
      </c>
    </row>
    <row r="71" spans="2:2">
      <c r="B71" s="160"/>
    </row>
    <row r="72" spans="2:2">
      <c r="B72" s="160"/>
    </row>
    <row r="73" spans="2:2">
      <c r="B73" s="164" t="s">
        <v>246</v>
      </c>
    </row>
    <row r="74" spans="2:2">
      <c r="B74" s="160"/>
    </row>
    <row r="75" spans="2:2">
      <c r="B75" s="164" t="s">
        <v>247</v>
      </c>
    </row>
    <row r="76" spans="2:2">
      <c r="B76" s="160"/>
    </row>
    <row r="77" spans="2:2">
      <c r="B77" s="164" t="s">
        <v>248</v>
      </c>
    </row>
    <row r="78" spans="2:2">
      <c r="B78" s="160"/>
    </row>
    <row r="79" spans="2:2">
      <c r="B79" s="164" t="s">
        <v>249</v>
      </c>
    </row>
    <row r="80" spans="2:2">
      <c r="B80" s="160"/>
    </row>
    <row r="81" spans="2:2">
      <c r="B81" s="164" t="s">
        <v>250</v>
      </c>
    </row>
    <row r="82" spans="2:2">
      <c r="B82" s="164"/>
    </row>
    <row r="83" spans="2:2">
      <c r="B83" s="164"/>
    </row>
    <row r="84" spans="2:2">
      <c r="B84" s="16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5"/>
  <sheetViews>
    <sheetView workbookViewId="0">
      <pane xSplit="2" ySplit="4" topLeftCell="C5" activePane="bottomRight" state="frozen"/>
      <selection pane="topRight" activeCell="C1" sqref="C1"/>
      <selection pane="bottomLeft" activeCell="A5" sqref="A5"/>
      <selection pane="bottomRight" activeCell="AK5" sqref="AK5"/>
    </sheetView>
  </sheetViews>
  <sheetFormatPr defaultRowHeight="15"/>
  <cols>
    <col min="1" max="1" width="5" customWidth="1"/>
    <col min="2" max="2" width="16" bestFit="1" customWidth="1"/>
    <col min="3" max="3" width="3.42578125" bestFit="1" customWidth="1"/>
    <col min="4" max="4" width="3" bestFit="1" customWidth="1"/>
    <col min="5" max="5" width="3.28515625" bestFit="1" customWidth="1"/>
    <col min="6" max="6" width="1.85546875" bestFit="1" customWidth="1"/>
    <col min="7" max="8" width="2.140625" bestFit="1" customWidth="1"/>
    <col min="9" max="9" width="4.42578125" bestFit="1" customWidth="1"/>
    <col min="10" max="10" width="4.140625" bestFit="1" customWidth="1"/>
    <col min="11" max="11" width="4.42578125" bestFit="1" customWidth="1"/>
    <col min="12" max="12" width="3.85546875" bestFit="1" customWidth="1"/>
    <col min="13" max="13" width="3.5703125" bestFit="1" customWidth="1"/>
    <col min="14" max="14" width="3.85546875" bestFit="1" customWidth="1"/>
    <col min="15" max="15" width="4" bestFit="1" customWidth="1"/>
    <col min="16" max="16" width="4.28515625" bestFit="1" customWidth="1"/>
    <col min="17" max="17" width="4.140625" bestFit="1" customWidth="1"/>
    <col min="18" max="18" width="4.7109375" bestFit="1" customWidth="1"/>
    <col min="19" max="19" width="3.28515625" bestFit="1" customWidth="1"/>
    <col min="20" max="20" width="5" bestFit="1" customWidth="1"/>
    <col min="21" max="21" width="4.28515625" bestFit="1" customWidth="1"/>
    <col min="22" max="22" width="4.140625" bestFit="1" customWidth="1"/>
    <col min="23" max="23" width="3.85546875" bestFit="1" customWidth="1"/>
    <col min="24" max="25" width="4.5703125" bestFit="1" customWidth="1"/>
    <col min="26" max="26" width="3.5703125" bestFit="1" customWidth="1"/>
    <col min="27" max="27" width="3.42578125" bestFit="1" customWidth="1"/>
    <col min="28" max="28" width="4.140625" bestFit="1" customWidth="1"/>
    <col min="29" max="29" width="4.7109375" bestFit="1" customWidth="1"/>
    <col min="30" max="30" width="4" bestFit="1" customWidth="1"/>
    <col min="31" max="31" width="3.85546875" bestFit="1" customWidth="1"/>
    <col min="32" max="32" width="3.7109375" bestFit="1" customWidth="1"/>
    <col min="33" max="33" width="4.28515625" bestFit="1" customWidth="1"/>
    <col min="34" max="34" width="3.7109375" bestFit="1" customWidth="1"/>
    <col min="35" max="35" width="3.42578125" bestFit="1" customWidth="1"/>
    <col min="36" max="36" width="4.7109375" bestFit="1" customWidth="1"/>
    <col min="37" max="37" width="5.28515625" bestFit="1" customWidth="1"/>
    <col min="38" max="38" width="3.85546875" bestFit="1" customWidth="1"/>
    <col min="39" max="39" width="6.7109375" bestFit="1" customWidth="1"/>
    <col min="40" max="40" width="6.28515625" bestFit="1" customWidth="1"/>
    <col min="41" max="41" width="5" bestFit="1" customWidth="1"/>
    <col min="42" max="42" width="5" customWidth="1"/>
    <col min="43" max="43" width="4.42578125" bestFit="1" customWidth="1"/>
    <col min="44" max="45" width="4.85546875" bestFit="1" customWidth="1"/>
    <col min="46" max="46" width="5.140625" bestFit="1" customWidth="1"/>
    <col min="47" max="47" width="3.42578125" bestFit="1" customWidth="1"/>
    <col min="48" max="48" width="4.28515625" bestFit="1" customWidth="1"/>
    <col min="49" max="49" width="4.5703125" bestFit="1" customWidth="1"/>
  </cols>
  <sheetData>
    <row r="1" spans="2:53">
      <c r="D1" t="s">
        <v>39</v>
      </c>
      <c r="E1" t="s">
        <v>38</v>
      </c>
      <c r="F1" t="s">
        <v>42</v>
      </c>
      <c r="G1" t="s">
        <v>5</v>
      </c>
    </row>
    <row r="2" spans="2:53" ht="15.75" thickBot="1">
      <c r="D2" s="3">
        <v>2</v>
      </c>
      <c r="E2" s="2">
        <v>1</v>
      </c>
      <c r="F2" s="1">
        <v>5</v>
      </c>
      <c r="G2" s="12">
        <v>3</v>
      </c>
      <c r="I2" s="21" t="s">
        <v>40</v>
      </c>
      <c r="K2" s="165" t="s">
        <v>252</v>
      </c>
      <c r="L2" s="165"/>
    </row>
    <row r="3" spans="2:53" ht="15.75" thickBot="1">
      <c r="C3" s="89" t="s">
        <v>1</v>
      </c>
      <c r="D3" s="91" t="s">
        <v>4</v>
      </c>
      <c r="E3" s="93"/>
      <c r="F3" s="91" t="s">
        <v>6</v>
      </c>
      <c r="G3" s="92"/>
      <c r="H3" s="92"/>
      <c r="I3" s="91" t="s">
        <v>19</v>
      </c>
      <c r="J3" s="92"/>
      <c r="K3" s="92"/>
      <c r="L3" s="92"/>
      <c r="M3" s="92"/>
      <c r="N3" s="92"/>
      <c r="O3" s="92"/>
      <c r="P3" s="92"/>
      <c r="Q3" s="92"/>
      <c r="R3" s="92"/>
      <c r="S3" s="92"/>
      <c r="T3" s="93"/>
      <c r="U3" s="91" t="s">
        <v>29</v>
      </c>
      <c r="V3" s="92"/>
      <c r="W3" s="92"/>
      <c r="X3" s="92"/>
      <c r="Y3" s="92"/>
      <c r="Z3" s="92"/>
      <c r="AA3" s="92"/>
      <c r="AB3" s="92"/>
      <c r="AC3" s="93"/>
      <c r="AD3" s="91" t="s">
        <v>36</v>
      </c>
      <c r="AE3" s="92"/>
      <c r="AF3" s="92"/>
      <c r="AG3" s="92"/>
      <c r="AH3" s="92"/>
      <c r="AI3" s="93"/>
      <c r="AJ3" s="99" t="s">
        <v>70</v>
      </c>
      <c r="AK3" s="98"/>
      <c r="AO3" s="94" t="s">
        <v>65</v>
      </c>
      <c r="AP3" s="95"/>
      <c r="AQ3" s="95"/>
      <c r="AR3" s="95"/>
      <c r="AS3" s="95"/>
      <c r="AT3" s="96"/>
      <c r="AU3" s="97" t="s">
        <v>66</v>
      </c>
      <c r="AV3" s="98"/>
      <c r="AW3" s="98"/>
    </row>
    <row r="4" spans="2:53" ht="15.75" thickBot="1">
      <c r="B4" t="s">
        <v>0</v>
      </c>
      <c r="C4" s="90"/>
      <c r="D4" s="4" t="s">
        <v>79</v>
      </c>
      <c r="E4" s="6" t="s">
        <v>80</v>
      </c>
      <c r="F4" s="4" t="s">
        <v>2</v>
      </c>
      <c r="G4" s="5" t="s">
        <v>5</v>
      </c>
      <c r="H4" s="5" t="s">
        <v>3</v>
      </c>
      <c r="I4" s="8" t="s">
        <v>10</v>
      </c>
      <c r="J4" s="9" t="s">
        <v>9</v>
      </c>
      <c r="K4" s="9" t="s">
        <v>7</v>
      </c>
      <c r="L4" s="40" t="s">
        <v>8</v>
      </c>
      <c r="M4" s="9" t="s">
        <v>11</v>
      </c>
      <c r="N4" s="9" t="s">
        <v>12</v>
      </c>
      <c r="O4" s="9" t="s">
        <v>13</v>
      </c>
      <c r="P4" s="9" t="s">
        <v>14</v>
      </c>
      <c r="Q4" s="9" t="s">
        <v>15</v>
      </c>
      <c r="R4" s="9" t="s">
        <v>16</v>
      </c>
      <c r="S4" s="9" t="s">
        <v>17</v>
      </c>
      <c r="T4" s="10" t="s">
        <v>18</v>
      </c>
      <c r="U4" s="8" t="s">
        <v>20</v>
      </c>
      <c r="V4" s="9" t="s">
        <v>21</v>
      </c>
      <c r="W4" s="9" t="s">
        <v>22</v>
      </c>
      <c r="X4" s="9" t="s">
        <v>23</v>
      </c>
      <c r="Y4" s="9" t="s">
        <v>24</v>
      </c>
      <c r="Z4" s="9" t="s">
        <v>25</v>
      </c>
      <c r="AA4" s="9" t="s">
        <v>26</v>
      </c>
      <c r="AB4" s="9" t="s">
        <v>27</v>
      </c>
      <c r="AC4" s="10" t="s">
        <v>28</v>
      </c>
      <c r="AD4" s="8" t="s">
        <v>30</v>
      </c>
      <c r="AE4" s="9" t="s">
        <v>31</v>
      </c>
      <c r="AF4" s="9" t="s">
        <v>32</v>
      </c>
      <c r="AG4" s="9" t="s">
        <v>33</v>
      </c>
      <c r="AH4" s="34" t="s">
        <v>34</v>
      </c>
      <c r="AI4" s="10" t="s">
        <v>35</v>
      </c>
      <c r="AJ4" s="7" t="s">
        <v>58</v>
      </c>
      <c r="AK4" s="47" t="s">
        <v>257</v>
      </c>
      <c r="AL4" s="7" t="s">
        <v>59</v>
      </c>
      <c r="AM4" s="47" t="s">
        <v>60</v>
      </c>
      <c r="AN4" s="7" t="s">
        <v>61</v>
      </c>
      <c r="AO4" s="52" t="s">
        <v>78</v>
      </c>
      <c r="AP4" s="53" t="s">
        <v>147</v>
      </c>
      <c r="AQ4" s="53" t="s">
        <v>62</v>
      </c>
      <c r="AR4" s="53" t="s">
        <v>63</v>
      </c>
      <c r="AS4" s="53" t="s">
        <v>77</v>
      </c>
      <c r="AT4" s="54" t="s">
        <v>64</v>
      </c>
      <c r="AU4" s="7" t="s">
        <v>68</v>
      </c>
      <c r="AV4" s="7" t="s">
        <v>67</v>
      </c>
      <c r="AW4" s="7" t="s">
        <v>69</v>
      </c>
      <c r="AX4" s="7" t="s">
        <v>150</v>
      </c>
      <c r="AY4" s="7" t="s">
        <v>149</v>
      </c>
      <c r="AZ4" s="7" t="s">
        <v>153</v>
      </c>
      <c r="BA4" s="7" t="s">
        <v>121</v>
      </c>
    </row>
    <row r="5" spans="2:53">
      <c r="B5" t="s">
        <v>37</v>
      </c>
      <c r="D5" s="56">
        <v>1</v>
      </c>
      <c r="E5" s="57">
        <v>2</v>
      </c>
      <c r="I5" s="33">
        <v>14</v>
      </c>
      <c r="J5" s="13">
        <v>6</v>
      </c>
      <c r="K5" s="26">
        <v>12</v>
      </c>
      <c r="L5" s="41">
        <v>6</v>
      </c>
      <c r="M5" s="13">
        <v>9</v>
      </c>
      <c r="N5" s="26">
        <v>11</v>
      </c>
      <c r="O5" s="26">
        <v>14</v>
      </c>
      <c r="P5" s="26">
        <v>14</v>
      </c>
      <c r="Q5" s="26">
        <v>14</v>
      </c>
      <c r="R5" s="26">
        <v>11</v>
      </c>
      <c r="S5" s="19">
        <v>15</v>
      </c>
      <c r="T5" s="14">
        <v>9</v>
      </c>
      <c r="U5" s="15">
        <v>4</v>
      </c>
      <c r="V5" s="26">
        <v>11</v>
      </c>
      <c r="W5" s="13">
        <v>9</v>
      </c>
      <c r="X5" s="26">
        <v>12</v>
      </c>
      <c r="Y5" s="26">
        <v>12</v>
      </c>
      <c r="Z5" s="13">
        <v>9</v>
      </c>
      <c r="AA5" s="26">
        <v>12</v>
      </c>
      <c r="AB5" s="19">
        <v>15</v>
      </c>
      <c r="AC5" s="27">
        <v>14</v>
      </c>
      <c r="AD5" s="22">
        <v>15</v>
      </c>
      <c r="AE5" s="26">
        <v>14</v>
      </c>
      <c r="AF5" s="26">
        <v>12</v>
      </c>
      <c r="AG5" s="19">
        <v>16</v>
      </c>
      <c r="AH5" s="46">
        <v>12</v>
      </c>
      <c r="AI5" s="27">
        <v>11</v>
      </c>
      <c r="AJ5" s="48">
        <f>(V5+X5+O5+S5)/4</f>
        <v>13</v>
      </c>
      <c r="AK5" s="49">
        <f>(P5+I5+M5+Q5+AI5)/5</f>
        <v>12.4</v>
      </c>
      <c r="AL5" s="48"/>
      <c r="AM5" s="84">
        <f>(R5+T5+S5+O5)/4</f>
        <v>12.25</v>
      </c>
      <c r="AN5" s="48"/>
      <c r="AO5" s="48">
        <f>(U5+M5+AI5)/3</f>
        <v>8</v>
      </c>
      <c r="AP5" s="48">
        <f>(I5+M5+P5+Q5+AC5+AG5+AD5)/7</f>
        <v>13.714285714285714</v>
      </c>
      <c r="AQ5" s="48">
        <f>(V5+I5+P5+Q5+AD5+AG5)/6</f>
        <v>14</v>
      </c>
      <c r="AR5" s="48">
        <f>(AD5+V5+X5+O5+AH5+AG5+S5)/7</f>
        <v>13.571428571428571</v>
      </c>
      <c r="AS5" s="48">
        <f>(V5+X5+O5)/3</f>
        <v>12.333333333333334</v>
      </c>
      <c r="AT5" s="48">
        <f>(AD5+AF5+X5+M5+AG5+AI5)/6</f>
        <v>12.5</v>
      </c>
      <c r="AU5" s="11">
        <f>O5</f>
        <v>14</v>
      </c>
      <c r="AV5" s="11">
        <f>AI5</f>
        <v>11</v>
      </c>
      <c r="AW5" s="48">
        <f>(AD5+AG5)/2</f>
        <v>15.5</v>
      </c>
      <c r="AX5">
        <f>(X5+O5+S5+T5)/4</f>
        <v>12.5</v>
      </c>
      <c r="AY5">
        <f>(P5+I5+M5+Q5)/4</f>
        <v>12.75</v>
      </c>
      <c r="AZ5">
        <f>(V5+I5+P5+Q5+AH5)/5</f>
        <v>13</v>
      </c>
      <c r="BA5">
        <f>(I5+M5+AI5)/3</f>
        <v>11.333333333333334</v>
      </c>
    </row>
    <row r="6" spans="2:53">
      <c r="B6" t="s">
        <v>97</v>
      </c>
      <c r="D6" s="56">
        <v>1</v>
      </c>
      <c r="E6" s="57">
        <v>2</v>
      </c>
      <c r="I6" s="17">
        <v>15</v>
      </c>
      <c r="J6" s="26" t="s">
        <v>98</v>
      </c>
      <c r="K6" s="25">
        <v>9</v>
      </c>
      <c r="L6" s="41">
        <v>5</v>
      </c>
      <c r="M6" s="16">
        <v>18</v>
      </c>
      <c r="N6" s="25">
        <v>11</v>
      </c>
      <c r="O6" s="16">
        <v>12</v>
      </c>
      <c r="P6" s="26" t="s">
        <v>99</v>
      </c>
      <c r="Q6" s="16">
        <v>16</v>
      </c>
      <c r="R6" s="25">
        <v>15</v>
      </c>
      <c r="S6" s="26" t="s">
        <v>100</v>
      </c>
      <c r="T6" s="28">
        <v>11</v>
      </c>
      <c r="U6" s="15">
        <v>11</v>
      </c>
      <c r="V6" s="25">
        <v>10</v>
      </c>
      <c r="W6" s="16">
        <v>16</v>
      </c>
      <c r="X6" s="26" t="s">
        <v>101</v>
      </c>
      <c r="Y6" s="26" t="s">
        <v>102</v>
      </c>
      <c r="Z6" s="13">
        <v>10</v>
      </c>
      <c r="AA6" s="26" t="s">
        <v>103</v>
      </c>
      <c r="AB6" s="26" t="s">
        <v>104</v>
      </c>
      <c r="AC6" s="27" t="s">
        <v>105</v>
      </c>
      <c r="AD6" s="29">
        <v>11</v>
      </c>
      <c r="AE6" s="26" t="s">
        <v>106</v>
      </c>
      <c r="AF6" s="26" t="s">
        <v>107</v>
      </c>
      <c r="AG6" s="25">
        <v>13</v>
      </c>
      <c r="AH6" s="46" t="s">
        <v>106</v>
      </c>
      <c r="AI6" s="27" t="s">
        <v>107</v>
      </c>
      <c r="AJ6" s="48">
        <f t="shared" ref="AJ6:AJ26" si="0">(V6+X6+O6+S6)/4</f>
        <v>10.25</v>
      </c>
      <c r="AK6" s="49">
        <f t="shared" ref="AK6:AK26" si="1">(P6+I6+M6+Q6+AI6)/5</f>
        <v>17.2</v>
      </c>
      <c r="AL6" s="48"/>
      <c r="AM6" s="84">
        <f t="shared" ref="AM6:AM11" si="2">(R6+T6+S6+O6)/4</f>
        <v>12</v>
      </c>
      <c r="AN6" s="48"/>
      <c r="AO6" s="48">
        <f t="shared" ref="AO6:AO26" si="3">(U6+M6+AI6)/3</f>
        <v>16.333333333333332</v>
      </c>
      <c r="AP6" s="48">
        <f t="shared" ref="AP6:AP27" si="4">(I6+M6+P6+Q6+AC6+AG6+AD6)/7</f>
        <v>15.142857142857142</v>
      </c>
      <c r="AQ6" s="48">
        <f t="shared" ref="AQ6:AQ26" si="5">(V6+I6+P6+Q6+AD6+AG6)/6</f>
        <v>13.666666666666666</v>
      </c>
      <c r="AR6" s="48">
        <f t="shared" ref="AR6:AR26" si="6">(AD6+V6+X6+O6+AH6+AG6+S6)/7</f>
        <v>10.857142857142858</v>
      </c>
      <c r="AS6" s="48">
        <f t="shared" ref="AS6:AS26" si="7">(V6+X6+O6)/3</f>
        <v>10.333333333333334</v>
      </c>
      <c r="AT6" s="48">
        <f t="shared" ref="AT6:AT26" si="8">(AD6+AF6+X6+M6+AG6+AI6)/6</f>
        <v>15.166666666666666</v>
      </c>
      <c r="AU6" s="11">
        <f t="shared" ref="AU6:AU26" si="9">O6</f>
        <v>12</v>
      </c>
      <c r="AV6" s="11" t="str">
        <f t="shared" ref="AV6:AV26" si="10">AI6</f>
        <v>20</v>
      </c>
      <c r="AW6" s="48">
        <f t="shared" ref="AW6:AW26" si="11">(AD6+AG6)/2</f>
        <v>12</v>
      </c>
      <c r="AX6">
        <f t="shared" ref="AX6:AX27" si="12">(X6+O6+S6+T6)/4</f>
        <v>10.5</v>
      </c>
      <c r="AY6">
        <f t="shared" ref="AY6:AY27" si="13">(P6+I6+M6+Q6)/4</f>
        <v>16.5</v>
      </c>
      <c r="AZ6">
        <f t="shared" ref="AZ6:AZ27" si="14">(V6+I6+P6+Q6+AH6)/5</f>
        <v>13.8</v>
      </c>
      <c r="BA6">
        <f t="shared" ref="BA6:BA27" si="15">(I6+M6+AI6)/3</f>
        <v>17.666666666666668</v>
      </c>
    </row>
    <row r="7" spans="2:53">
      <c r="B7" t="s">
        <v>44</v>
      </c>
      <c r="D7" s="56">
        <v>1</v>
      </c>
      <c r="E7" s="57">
        <v>2</v>
      </c>
      <c r="I7" s="17">
        <v>18</v>
      </c>
      <c r="J7" s="13">
        <v>9</v>
      </c>
      <c r="K7" s="25">
        <v>12</v>
      </c>
      <c r="L7" s="41">
        <v>7</v>
      </c>
      <c r="M7" s="16">
        <v>15</v>
      </c>
      <c r="N7" s="25">
        <v>14</v>
      </c>
      <c r="O7" s="16">
        <v>16</v>
      </c>
      <c r="P7" s="16">
        <v>15</v>
      </c>
      <c r="Q7" s="16">
        <v>18</v>
      </c>
      <c r="R7" s="25">
        <v>14</v>
      </c>
      <c r="S7" s="16">
        <v>16</v>
      </c>
      <c r="T7" s="28">
        <v>12</v>
      </c>
      <c r="U7" s="15">
        <v>8</v>
      </c>
      <c r="V7" s="16">
        <v>15</v>
      </c>
      <c r="W7" s="25">
        <v>14</v>
      </c>
      <c r="X7" s="25">
        <v>11</v>
      </c>
      <c r="Y7" s="25">
        <v>14</v>
      </c>
      <c r="Z7" s="13">
        <v>7</v>
      </c>
      <c r="AA7" s="16">
        <v>17</v>
      </c>
      <c r="AB7" s="16">
        <v>16</v>
      </c>
      <c r="AC7" s="18">
        <v>15</v>
      </c>
      <c r="AD7" s="17">
        <v>15</v>
      </c>
      <c r="AE7" s="16">
        <v>16</v>
      </c>
      <c r="AF7" s="16">
        <v>17</v>
      </c>
      <c r="AG7" s="16">
        <v>16</v>
      </c>
      <c r="AH7" s="38">
        <v>17</v>
      </c>
      <c r="AI7" s="18">
        <v>17</v>
      </c>
      <c r="AJ7" s="48">
        <f t="shared" ref="AJ7:AJ11" si="16">(V7+X7+O7+S7)/4</f>
        <v>14.5</v>
      </c>
      <c r="AK7" s="49">
        <f t="shared" ref="AK7:AK11" si="17">(P7+I7+M7+Q7+AI7)/5</f>
        <v>16.600000000000001</v>
      </c>
      <c r="AL7" s="48"/>
      <c r="AM7" s="84">
        <f t="shared" si="2"/>
        <v>14.5</v>
      </c>
      <c r="AN7" s="48"/>
      <c r="AO7" s="48">
        <f t="shared" si="3"/>
        <v>13.333333333333334</v>
      </c>
      <c r="AP7" s="48">
        <f t="shared" si="4"/>
        <v>16</v>
      </c>
      <c r="AQ7" s="48">
        <f t="shared" si="5"/>
        <v>16.166666666666668</v>
      </c>
      <c r="AR7" s="48">
        <f t="shared" si="6"/>
        <v>15.142857142857142</v>
      </c>
      <c r="AS7" s="48">
        <f t="shared" si="7"/>
        <v>14</v>
      </c>
      <c r="AT7" s="48">
        <f t="shared" si="8"/>
        <v>15.166666666666666</v>
      </c>
      <c r="AU7" s="11">
        <f t="shared" si="9"/>
        <v>16</v>
      </c>
      <c r="AV7" s="11">
        <f t="shared" si="10"/>
        <v>17</v>
      </c>
      <c r="AW7" s="48">
        <f t="shared" si="11"/>
        <v>15.5</v>
      </c>
      <c r="AX7">
        <f t="shared" si="12"/>
        <v>13.75</v>
      </c>
      <c r="AY7">
        <f t="shared" si="13"/>
        <v>16.5</v>
      </c>
      <c r="AZ7">
        <f t="shared" si="14"/>
        <v>16.600000000000001</v>
      </c>
      <c r="BA7">
        <f t="shared" si="15"/>
        <v>16.666666666666668</v>
      </c>
    </row>
    <row r="8" spans="2:53">
      <c r="B8" t="s">
        <v>108</v>
      </c>
      <c r="D8" s="56">
        <v>1</v>
      </c>
      <c r="E8" s="57">
        <v>2</v>
      </c>
      <c r="I8" s="17">
        <v>14</v>
      </c>
      <c r="J8" s="25">
        <v>8</v>
      </c>
      <c r="K8" s="25">
        <v>15</v>
      </c>
      <c r="L8" s="43">
        <v>5</v>
      </c>
      <c r="M8" s="25">
        <v>16</v>
      </c>
      <c r="N8" s="25">
        <v>16</v>
      </c>
      <c r="O8" s="25">
        <v>17</v>
      </c>
      <c r="P8" s="16">
        <v>14</v>
      </c>
      <c r="Q8" s="16">
        <v>16</v>
      </c>
      <c r="R8" s="25">
        <v>19</v>
      </c>
      <c r="S8" s="25">
        <v>16</v>
      </c>
      <c r="T8" s="14">
        <v>13</v>
      </c>
      <c r="U8" s="15">
        <v>8</v>
      </c>
      <c r="V8" s="16">
        <v>13</v>
      </c>
      <c r="W8" s="16">
        <v>9</v>
      </c>
      <c r="X8" s="7">
        <v>17</v>
      </c>
      <c r="Y8" s="16">
        <v>15</v>
      </c>
      <c r="Z8" s="25">
        <v>15</v>
      </c>
      <c r="AA8" s="16">
        <v>11</v>
      </c>
      <c r="AB8" s="25">
        <v>13</v>
      </c>
      <c r="AC8" s="18">
        <v>16</v>
      </c>
      <c r="AD8" s="29">
        <v>17</v>
      </c>
      <c r="AE8" s="25">
        <v>16</v>
      </c>
      <c r="AF8" s="25">
        <v>14</v>
      </c>
      <c r="AG8" s="25">
        <v>18</v>
      </c>
      <c r="AH8" s="38">
        <v>14</v>
      </c>
      <c r="AI8" s="18">
        <v>15</v>
      </c>
      <c r="AJ8" s="48">
        <f t="shared" si="16"/>
        <v>15.75</v>
      </c>
      <c r="AK8" s="49">
        <f t="shared" si="17"/>
        <v>15</v>
      </c>
      <c r="AL8" s="48"/>
      <c r="AM8" s="84">
        <f t="shared" si="2"/>
        <v>16.25</v>
      </c>
      <c r="AN8" s="48"/>
      <c r="AO8" s="48">
        <f t="shared" si="3"/>
        <v>13</v>
      </c>
      <c r="AP8" s="48">
        <f t="shared" si="4"/>
        <v>15.857142857142858</v>
      </c>
      <c r="AQ8" s="48">
        <f t="shared" si="5"/>
        <v>15.333333333333334</v>
      </c>
      <c r="AR8" s="48">
        <f t="shared" si="6"/>
        <v>16</v>
      </c>
      <c r="AS8" s="48">
        <f t="shared" si="7"/>
        <v>15.666666666666666</v>
      </c>
      <c r="AT8" s="48">
        <f t="shared" si="8"/>
        <v>16.166666666666668</v>
      </c>
      <c r="AU8" s="11">
        <f t="shared" si="9"/>
        <v>17</v>
      </c>
      <c r="AV8" s="11">
        <f t="shared" si="10"/>
        <v>15</v>
      </c>
      <c r="AW8" s="48">
        <f t="shared" si="11"/>
        <v>17.5</v>
      </c>
      <c r="AX8">
        <f t="shared" si="12"/>
        <v>15.75</v>
      </c>
      <c r="AY8">
        <f t="shared" si="13"/>
        <v>15</v>
      </c>
      <c r="AZ8">
        <f t="shared" si="14"/>
        <v>14.2</v>
      </c>
      <c r="BA8">
        <f t="shared" si="15"/>
        <v>15</v>
      </c>
    </row>
    <row r="9" spans="2:53">
      <c r="B9" t="s">
        <v>50</v>
      </c>
      <c r="D9" s="56">
        <v>1</v>
      </c>
      <c r="E9" s="57">
        <v>2</v>
      </c>
      <c r="I9" s="17">
        <v>15</v>
      </c>
      <c r="J9" s="25">
        <v>10</v>
      </c>
      <c r="K9" s="16">
        <v>15</v>
      </c>
      <c r="L9" s="43">
        <v>6</v>
      </c>
      <c r="M9" s="7">
        <v>7</v>
      </c>
      <c r="N9" s="16">
        <v>19</v>
      </c>
      <c r="O9" s="16">
        <v>18</v>
      </c>
      <c r="P9" s="16">
        <v>16</v>
      </c>
      <c r="Q9" s="25">
        <v>14</v>
      </c>
      <c r="R9" s="16">
        <v>16</v>
      </c>
      <c r="S9" s="16">
        <v>18</v>
      </c>
      <c r="T9" s="28">
        <v>13</v>
      </c>
      <c r="U9" s="15">
        <v>9</v>
      </c>
      <c r="V9" s="25">
        <v>14</v>
      </c>
      <c r="W9" s="25">
        <v>13</v>
      </c>
      <c r="X9" s="16">
        <v>18</v>
      </c>
      <c r="Y9" s="16">
        <v>16</v>
      </c>
      <c r="Z9" s="16">
        <v>16</v>
      </c>
      <c r="AA9" s="16">
        <v>17</v>
      </c>
      <c r="AB9" s="16">
        <v>16</v>
      </c>
      <c r="AC9" s="18">
        <v>16</v>
      </c>
      <c r="AD9" s="17">
        <v>19</v>
      </c>
      <c r="AE9" s="16">
        <v>17</v>
      </c>
      <c r="AF9" s="25">
        <v>14</v>
      </c>
      <c r="AG9" s="16">
        <v>19</v>
      </c>
      <c r="AH9" s="38">
        <v>16</v>
      </c>
      <c r="AI9" s="28">
        <v>14</v>
      </c>
      <c r="AJ9" s="48">
        <f t="shared" si="16"/>
        <v>17</v>
      </c>
      <c r="AK9" s="49">
        <f t="shared" si="17"/>
        <v>13.2</v>
      </c>
      <c r="AL9" s="48"/>
      <c r="AM9" s="84">
        <f t="shared" si="2"/>
        <v>16.25</v>
      </c>
      <c r="AN9" s="48"/>
      <c r="AO9" s="48">
        <f t="shared" si="3"/>
        <v>10</v>
      </c>
      <c r="AP9" s="48">
        <f t="shared" si="4"/>
        <v>15.142857142857142</v>
      </c>
      <c r="AQ9" s="48">
        <f t="shared" si="5"/>
        <v>16.166666666666668</v>
      </c>
      <c r="AR9" s="48">
        <f t="shared" si="6"/>
        <v>17.428571428571427</v>
      </c>
      <c r="AS9" s="48">
        <f t="shared" si="7"/>
        <v>16.666666666666668</v>
      </c>
      <c r="AT9" s="48">
        <f t="shared" si="8"/>
        <v>15.166666666666666</v>
      </c>
      <c r="AU9" s="11">
        <f t="shared" si="9"/>
        <v>18</v>
      </c>
      <c r="AV9" s="11">
        <f t="shared" si="10"/>
        <v>14</v>
      </c>
      <c r="AW9" s="48">
        <f t="shared" si="11"/>
        <v>19</v>
      </c>
      <c r="AX9">
        <f t="shared" si="12"/>
        <v>16.75</v>
      </c>
      <c r="AY9">
        <f t="shared" si="13"/>
        <v>13</v>
      </c>
      <c r="AZ9">
        <f t="shared" si="14"/>
        <v>15</v>
      </c>
      <c r="BA9">
        <f t="shared" si="15"/>
        <v>12</v>
      </c>
    </row>
    <row r="10" spans="2:53">
      <c r="B10" t="s">
        <v>115</v>
      </c>
      <c r="D10" s="58">
        <v>3</v>
      </c>
      <c r="E10" s="56">
        <v>1</v>
      </c>
      <c r="I10" s="29">
        <v>15</v>
      </c>
      <c r="J10" s="7">
        <v>11</v>
      </c>
      <c r="K10" s="25">
        <v>12</v>
      </c>
      <c r="L10" s="43">
        <v>6</v>
      </c>
      <c r="M10" s="7">
        <v>12</v>
      </c>
      <c r="N10" s="16">
        <v>13</v>
      </c>
      <c r="O10" s="16">
        <v>15</v>
      </c>
      <c r="P10" s="25">
        <v>15</v>
      </c>
      <c r="Q10" s="25">
        <v>17</v>
      </c>
      <c r="R10" s="16">
        <v>17</v>
      </c>
      <c r="S10" s="25">
        <v>15</v>
      </c>
      <c r="T10" s="28">
        <v>10</v>
      </c>
      <c r="U10" s="15">
        <v>10</v>
      </c>
      <c r="V10" s="25">
        <v>13</v>
      </c>
      <c r="W10" s="25">
        <v>12</v>
      </c>
      <c r="X10" s="16">
        <v>12</v>
      </c>
      <c r="Y10" s="16">
        <v>12</v>
      </c>
      <c r="Z10" s="16">
        <v>13</v>
      </c>
      <c r="AA10" s="16">
        <v>11</v>
      </c>
      <c r="AB10" s="25">
        <v>14</v>
      </c>
      <c r="AC10" s="28">
        <v>14</v>
      </c>
      <c r="AD10" s="29">
        <v>15</v>
      </c>
      <c r="AE10" s="16">
        <v>13</v>
      </c>
      <c r="AF10" s="25">
        <v>15</v>
      </c>
      <c r="AG10" s="16">
        <v>17</v>
      </c>
      <c r="AH10" s="36">
        <v>13</v>
      </c>
      <c r="AI10" s="28">
        <v>15</v>
      </c>
      <c r="AJ10" s="48">
        <f t="shared" si="16"/>
        <v>13.75</v>
      </c>
      <c r="AK10" s="84">
        <f t="shared" si="17"/>
        <v>14.8</v>
      </c>
      <c r="AL10" s="48"/>
      <c r="AM10" s="84">
        <f t="shared" si="2"/>
        <v>14.25</v>
      </c>
      <c r="AN10" s="48"/>
      <c r="AO10" s="48">
        <f t="shared" si="3"/>
        <v>12.333333333333334</v>
      </c>
      <c r="AP10" s="48">
        <f t="shared" si="4"/>
        <v>15</v>
      </c>
      <c r="AQ10" s="48">
        <f t="shared" si="5"/>
        <v>15.333333333333334</v>
      </c>
      <c r="AR10" s="48">
        <f t="shared" si="6"/>
        <v>14.285714285714286</v>
      </c>
      <c r="AS10" s="48">
        <f t="shared" si="7"/>
        <v>13.333333333333334</v>
      </c>
      <c r="AT10" s="48">
        <f t="shared" si="8"/>
        <v>14.333333333333334</v>
      </c>
      <c r="AU10" s="11">
        <f t="shared" si="9"/>
        <v>15</v>
      </c>
      <c r="AV10" s="11">
        <f t="shared" si="10"/>
        <v>15</v>
      </c>
      <c r="AW10" s="48">
        <f t="shared" si="11"/>
        <v>16</v>
      </c>
      <c r="AX10">
        <f t="shared" si="12"/>
        <v>13</v>
      </c>
      <c r="AY10">
        <f t="shared" si="13"/>
        <v>14.75</v>
      </c>
      <c r="AZ10">
        <f t="shared" si="14"/>
        <v>14.6</v>
      </c>
      <c r="BA10">
        <f t="shared" si="15"/>
        <v>14</v>
      </c>
    </row>
    <row r="11" spans="2:53" ht="15.75" thickBot="1">
      <c r="B11" t="s">
        <v>54</v>
      </c>
      <c r="D11" s="58">
        <v>3</v>
      </c>
      <c r="E11" s="56">
        <v>1</v>
      </c>
      <c r="I11" s="17">
        <v>16</v>
      </c>
      <c r="J11" s="25">
        <v>13</v>
      </c>
      <c r="K11" s="25">
        <v>10</v>
      </c>
      <c r="L11" s="43">
        <v>7</v>
      </c>
      <c r="M11" s="16">
        <v>18</v>
      </c>
      <c r="N11" s="25">
        <v>10</v>
      </c>
      <c r="O11" s="25">
        <v>13</v>
      </c>
      <c r="P11" s="16">
        <v>18</v>
      </c>
      <c r="Q11" s="16">
        <v>18</v>
      </c>
      <c r="R11" s="25">
        <v>13</v>
      </c>
      <c r="S11" s="25">
        <v>14</v>
      </c>
      <c r="T11" s="28">
        <v>13</v>
      </c>
      <c r="U11" s="15">
        <v>4</v>
      </c>
      <c r="V11" s="25">
        <v>14</v>
      </c>
      <c r="W11" s="16">
        <v>19</v>
      </c>
      <c r="X11" s="25">
        <v>10</v>
      </c>
      <c r="Y11" s="25">
        <v>13</v>
      </c>
      <c r="Z11" s="25">
        <v>10</v>
      </c>
      <c r="AA11" s="16">
        <v>17</v>
      </c>
      <c r="AB11" s="16">
        <v>17</v>
      </c>
      <c r="AC11" s="18">
        <v>16</v>
      </c>
      <c r="AD11" s="29">
        <v>11</v>
      </c>
      <c r="AE11" s="25">
        <v>10</v>
      </c>
      <c r="AF11" s="16">
        <v>19</v>
      </c>
      <c r="AG11" s="25">
        <v>12</v>
      </c>
      <c r="AH11" s="38">
        <v>17</v>
      </c>
      <c r="AI11" s="18">
        <v>15</v>
      </c>
      <c r="AJ11" s="48">
        <f t="shared" si="16"/>
        <v>12.75</v>
      </c>
      <c r="AK11" s="50">
        <f t="shared" si="17"/>
        <v>17</v>
      </c>
      <c r="AL11" s="48"/>
      <c r="AM11" s="85">
        <f t="shared" si="2"/>
        <v>13.25</v>
      </c>
      <c r="AN11" s="48"/>
      <c r="AO11" s="48">
        <f t="shared" si="3"/>
        <v>12.333333333333334</v>
      </c>
      <c r="AP11" s="48">
        <f t="shared" si="4"/>
        <v>15.571428571428571</v>
      </c>
      <c r="AQ11" s="48">
        <f t="shared" si="5"/>
        <v>14.833333333333334</v>
      </c>
      <c r="AR11" s="48">
        <f t="shared" si="6"/>
        <v>13</v>
      </c>
      <c r="AS11" s="48">
        <f t="shared" si="7"/>
        <v>12.333333333333334</v>
      </c>
      <c r="AT11" s="48">
        <f t="shared" si="8"/>
        <v>14.166666666666666</v>
      </c>
      <c r="AU11" s="11">
        <f t="shared" si="9"/>
        <v>13</v>
      </c>
      <c r="AV11" s="11">
        <f t="shared" si="10"/>
        <v>15</v>
      </c>
      <c r="AW11" s="48">
        <f t="shared" si="11"/>
        <v>11.5</v>
      </c>
      <c r="AX11">
        <f t="shared" si="12"/>
        <v>12.5</v>
      </c>
      <c r="AY11">
        <f t="shared" si="13"/>
        <v>17.5</v>
      </c>
      <c r="AZ11">
        <f t="shared" si="14"/>
        <v>16.600000000000001</v>
      </c>
      <c r="BA11">
        <f t="shared" si="15"/>
        <v>16.333333333333332</v>
      </c>
    </row>
    <row r="12" spans="2:53">
      <c r="B12" t="s">
        <v>41</v>
      </c>
      <c r="F12" s="56">
        <v>1</v>
      </c>
      <c r="G12" s="59">
        <v>5</v>
      </c>
      <c r="H12" s="57">
        <v>2</v>
      </c>
      <c r="I12" s="29">
        <v>14</v>
      </c>
      <c r="J12" s="16">
        <v>17</v>
      </c>
      <c r="K12" s="25">
        <v>12</v>
      </c>
      <c r="L12" s="41">
        <v>9</v>
      </c>
      <c r="M12" s="16">
        <v>15</v>
      </c>
      <c r="N12" s="25">
        <v>11</v>
      </c>
      <c r="O12" s="25">
        <v>13</v>
      </c>
      <c r="P12" s="25">
        <v>14</v>
      </c>
      <c r="Q12" s="25">
        <v>11</v>
      </c>
      <c r="R12" s="16">
        <v>15</v>
      </c>
      <c r="S12" s="25">
        <v>11</v>
      </c>
      <c r="T12" s="28">
        <v>13</v>
      </c>
      <c r="U12" s="29">
        <v>10</v>
      </c>
      <c r="V12" s="13">
        <v>9</v>
      </c>
      <c r="W12" s="25">
        <v>13</v>
      </c>
      <c r="X12" s="13">
        <v>8</v>
      </c>
      <c r="Y12" s="16">
        <v>15</v>
      </c>
      <c r="Z12" s="25">
        <v>11</v>
      </c>
      <c r="AA12" s="25">
        <v>11</v>
      </c>
      <c r="AB12" s="25">
        <v>13</v>
      </c>
      <c r="AC12" s="28">
        <v>14</v>
      </c>
      <c r="AD12" s="17">
        <v>17</v>
      </c>
      <c r="AE12" s="16">
        <v>15</v>
      </c>
      <c r="AF12" s="25">
        <v>10</v>
      </c>
      <c r="AG12" s="16">
        <v>19</v>
      </c>
      <c r="AH12" s="36">
        <v>10</v>
      </c>
      <c r="AI12" s="16">
        <v>17</v>
      </c>
      <c r="AJ12" s="51">
        <f t="shared" si="0"/>
        <v>10.25</v>
      </c>
      <c r="AK12" s="48">
        <f t="shared" si="1"/>
        <v>14.2</v>
      </c>
      <c r="AL12" s="48">
        <f t="shared" ref="AL12:AL26" si="18">(I12+P12)/2</f>
        <v>14</v>
      </c>
      <c r="AM12" s="48"/>
      <c r="AN12" s="81">
        <f t="shared" ref="AN12:AN26" si="19">(P12+I12+M12+AC12)/4</f>
        <v>14.25</v>
      </c>
      <c r="AO12" s="48">
        <f t="shared" si="3"/>
        <v>14</v>
      </c>
      <c r="AP12" s="48">
        <f t="shared" si="4"/>
        <v>14.857142857142858</v>
      </c>
      <c r="AQ12" s="48">
        <f t="shared" si="5"/>
        <v>14</v>
      </c>
      <c r="AR12" s="48">
        <f t="shared" si="6"/>
        <v>12.428571428571429</v>
      </c>
      <c r="AS12" s="48">
        <f t="shared" si="7"/>
        <v>10</v>
      </c>
      <c r="AT12" s="48">
        <f t="shared" si="8"/>
        <v>14.333333333333334</v>
      </c>
      <c r="AU12" s="11">
        <f t="shared" si="9"/>
        <v>13</v>
      </c>
      <c r="AV12" s="11">
        <f t="shared" si="10"/>
        <v>17</v>
      </c>
      <c r="AW12" s="48">
        <f t="shared" si="11"/>
        <v>18</v>
      </c>
      <c r="AX12">
        <f t="shared" si="12"/>
        <v>11.25</v>
      </c>
      <c r="AY12">
        <f t="shared" si="13"/>
        <v>13.5</v>
      </c>
      <c r="AZ12">
        <f t="shared" si="14"/>
        <v>11.6</v>
      </c>
      <c r="BA12">
        <f t="shared" si="15"/>
        <v>15.333333333333334</v>
      </c>
    </row>
    <row r="13" spans="2:53">
      <c r="B13" t="s">
        <v>45</v>
      </c>
      <c r="F13" s="57">
        <v>2</v>
      </c>
      <c r="G13" s="56">
        <v>1</v>
      </c>
      <c r="H13" s="57">
        <v>2</v>
      </c>
      <c r="I13" s="15">
        <v>9</v>
      </c>
      <c r="J13" s="25">
        <v>12</v>
      </c>
      <c r="K13" s="13">
        <v>9</v>
      </c>
      <c r="L13" s="42">
        <v>13</v>
      </c>
      <c r="M13" s="25">
        <v>14</v>
      </c>
      <c r="N13" s="25">
        <v>11</v>
      </c>
      <c r="O13" s="25">
        <v>14</v>
      </c>
      <c r="P13" s="13">
        <v>9</v>
      </c>
      <c r="Q13" s="13">
        <v>9</v>
      </c>
      <c r="R13" s="25">
        <v>13</v>
      </c>
      <c r="S13" s="25">
        <v>11</v>
      </c>
      <c r="T13" s="28">
        <v>11</v>
      </c>
      <c r="U13" s="15">
        <v>7</v>
      </c>
      <c r="V13" s="25">
        <v>14</v>
      </c>
      <c r="W13" s="13">
        <v>9</v>
      </c>
      <c r="X13" s="25">
        <v>12</v>
      </c>
      <c r="Y13" s="25">
        <v>14</v>
      </c>
      <c r="Z13" s="25">
        <v>13</v>
      </c>
      <c r="AA13" s="25">
        <v>13</v>
      </c>
      <c r="AB13" s="25">
        <v>14</v>
      </c>
      <c r="AC13" s="28">
        <v>14</v>
      </c>
      <c r="AD13" s="29">
        <v>13</v>
      </c>
      <c r="AE13" s="25">
        <v>14</v>
      </c>
      <c r="AF13" s="25">
        <v>11</v>
      </c>
      <c r="AG13" s="25">
        <v>12</v>
      </c>
      <c r="AH13" s="36">
        <v>12</v>
      </c>
      <c r="AI13" s="25">
        <v>14</v>
      </c>
      <c r="AJ13" s="49">
        <f t="shared" si="0"/>
        <v>12.75</v>
      </c>
      <c r="AK13" s="48">
        <f t="shared" si="1"/>
        <v>11</v>
      </c>
      <c r="AL13" s="48">
        <f t="shared" si="18"/>
        <v>9</v>
      </c>
      <c r="AM13" s="48"/>
      <c r="AN13" s="82">
        <f t="shared" si="19"/>
        <v>11.5</v>
      </c>
      <c r="AO13" s="48">
        <f t="shared" si="3"/>
        <v>11.666666666666666</v>
      </c>
      <c r="AP13" s="48">
        <f t="shared" si="4"/>
        <v>11.428571428571429</v>
      </c>
      <c r="AQ13" s="48">
        <f t="shared" si="5"/>
        <v>11</v>
      </c>
      <c r="AR13" s="48">
        <f t="shared" si="6"/>
        <v>12.571428571428571</v>
      </c>
      <c r="AS13" s="48">
        <f t="shared" si="7"/>
        <v>13.333333333333334</v>
      </c>
      <c r="AT13" s="48">
        <f t="shared" si="8"/>
        <v>12.666666666666666</v>
      </c>
      <c r="AU13" s="11">
        <f t="shared" si="9"/>
        <v>14</v>
      </c>
      <c r="AV13" s="11">
        <f t="shared" si="10"/>
        <v>14</v>
      </c>
      <c r="AW13" s="48">
        <f t="shared" si="11"/>
        <v>12.5</v>
      </c>
      <c r="AX13">
        <f t="shared" si="12"/>
        <v>12</v>
      </c>
      <c r="AY13">
        <f t="shared" si="13"/>
        <v>10.25</v>
      </c>
      <c r="AZ13">
        <f t="shared" si="14"/>
        <v>10.6</v>
      </c>
      <c r="BA13">
        <f t="shared" si="15"/>
        <v>12.333333333333334</v>
      </c>
    </row>
    <row r="14" spans="2:53">
      <c r="B14" t="s">
        <v>46</v>
      </c>
      <c r="F14" s="56">
        <v>1</v>
      </c>
      <c r="G14" s="59">
        <v>5</v>
      </c>
      <c r="H14" s="57">
        <v>2</v>
      </c>
      <c r="I14" s="15">
        <v>9</v>
      </c>
      <c r="J14" s="25">
        <v>14</v>
      </c>
      <c r="K14" s="16">
        <v>17</v>
      </c>
      <c r="L14" s="41">
        <v>8</v>
      </c>
      <c r="M14" s="13">
        <v>6</v>
      </c>
      <c r="N14" s="25">
        <v>14</v>
      </c>
      <c r="O14" s="25">
        <v>14</v>
      </c>
      <c r="P14" s="16">
        <v>16</v>
      </c>
      <c r="Q14" s="25">
        <v>10</v>
      </c>
      <c r="R14" s="16">
        <v>15</v>
      </c>
      <c r="S14" s="16">
        <v>16</v>
      </c>
      <c r="T14" s="18">
        <v>18</v>
      </c>
      <c r="U14" s="15">
        <v>6</v>
      </c>
      <c r="V14" s="25">
        <v>13</v>
      </c>
      <c r="W14" s="25">
        <v>12</v>
      </c>
      <c r="X14" s="16">
        <v>15</v>
      </c>
      <c r="Y14" s="16">
        <v>15</v>
      </c>
      <c r="Z14" s="16">
        <v>15</v>
      </c>
      <c r="AA14" s="16">
        <v>15</v>
      </c>
      <c r="AB14" s="25">
        <v>14</v>
      </c>
      <c r="AC14" s="28">
        <v>13</v>
      </c>
      <c r="AD14" s="17">
        <v>17</v>
      </c>
      <c r="AE14" s="16">
        <v>15</v>
      </c>
      <c r="AF14" s="16">
        <v>18</v>
      </c>
      <c r="AG14" s="16">
        <v>17</v>
      </c>
      <c r="AH14" s="38">
        <v>16</v>
      </c>
      <c r="AI14" s="16">
        <v>15</v>
      </c>
      <c r="AJ14" s="49">
        <f t="shared" si="0"/>
        <v>14.5</v>
      </c>
      <c r="AK14" s="48">
        <f t="shared" si="1"/>
        <v>11.2</v>
      </c>
      <c r="AL14" s="48">
        <f t="shared" si="18"/>
        <v>12.5</v>
      </c>
      <c r="AM14" s="48"/>
      <c r="AN14" s="82">
        <f t="shared" si="19"/>
        <v>11</v>
      </c>
      <c r="AO14" s="48">
        <f t="shared" si="3"/>
        <v>9</v>
      </c>
      <c r="AP14" s="48">
        <f t="shared" si="4"/>
        <v>12.571428571428571</v>
      </c>
      <c r="AQ14" s="48">
        <f t="shared" si="5"/>
        <v>13.666666666666666</v>
      </c>
      <c r="AR14" s="48">
        <f t="shared" si="6"/>
        <v>15.428571428571429</v>
      </c>
      <c r="AS14" s="48">
        <f t="shared" si="7"/>
        <v>14</v>
      </c>
      <c r="AT14" s="48">
        <f t="shared" si="8"/>
        <v>14.666666666666666</v>
      </c>
      <c r="AU14" s="11">
        <f t="shared" si="9"/>
        <v>14</v>
      </c>
      <c r="AV14" s="11">
        <f t="shared" si="10"/>
        <v>15</v>
      </c>
      <c r="AW14" s="48">
        <f t="shared" si="11"/>
        <v>17</v>
      </c>
      <c r="AX14">
        <f t="shared" si="12"/>
        <v>15.75</v>
      </c>
      <c r="AY14">
        <f t="shared" si="13"/>
        <v>10.25</v>
      </c>
      <c r="AZ14">
        <f t="shared" si="14"/>
        <v>12.8</v>
      </c>
      <c r="BA14">
        <f t="shared" si="15"/>
        <v>10</v>
      </c>
    </row>
    <row r="15" spans="2:53">
      <c r="B15" t="s">
        <v>47</v>
      </c>
      <c r="F15" s="57">
        <v>2</v>
      </c>
      <c r="G15" s="56">
        <v>1</v>
      </c>
      <c r="H15" s="58">
        <v>3</v>
      </c>
      <c r="I15" s="29">
        <v>14</v>
      </c>
      <c r="J15" s="13">
        <v>9</v>
      </c>
      <c r="K15" s="25">
        <v>10</v>
      </c>
      <c r="L15" s="42">
        <v>13</v>
      </c>
      <c r="M15" s="16">
        <v>16</v>
      </c>
      <c r="N15" s="13">
        <v>9</v>
      </c>
      <c r="O15" s="25">
        <v>12</v>
      </c>
      <c r="P15" s="25">
        <v>12</v>
      </c>
      <c r="Q15" s="25">
        <v>11</v>
      </c>
      <c r="R15" s="25">
        <v>10</v>
      </c>
      <c r="S15" s="25">
        <v>11</v>
      </c>
      <c r="T15" s="14">
        <v>9</v>
      </c>
      <c r="U15" s="17">
        <v>16</v>
      </c>
      <c r="V15" s="25">
        <v>13</v>
      </c>
      <c r="W15" s="16">
        <v>16</v>
      </c>
      <c r="X15" s="25">
        <v>14</v>
      </c>
      <c r="Y15" s="25">
        <v>14</v>
      </c>
      <c r="Z15" s="13">
        <v>9</v>
      </c>
      <c r="AA15" s="13">
        <v>9</v>
      </c>
      <c r="AB15" s="25">
        <v>13</v>
      </c>
      <c r="AC15" s="28">
        <v>12</v>
      </c>
      <c r="AD15" s="29">
        <v>13</v>
      </c>
      <c r="AE15" s="25">
        <v>12</v>
      </c>
      <c r="AF15" s="25">
        <v>14</v>
      </c>
      <c r="AG15" s="25">
        <v>12</v>
      </c>
      <c r="AH15" s="36">
        <v>12</v>
      </c>
      <c r="AI15" s="25">
        <v>14</v>
      </c>
      <c r="AJ15" s="49">
        <f t="shared" si="0"/>
        <v>12.5</v>
      </c>
      <c r="AK15" s="48">
        <f t="shared" si="1"/>
        <v>13.4</v>
      </c>
      <c r="AL15" s="48">
        <f t="shared" si="18"/>
        <v>13</v>
      </c>
      <c r="AM15" s="48"/>
      <c r="AN15" s="82">
        <f t="shared" si="19"/>
        <v>13.5</v>
      </c>
      <c r="AO15" s="48">
        <f t="shared" si="3"/>
        <v>15.333333333333334</v>
      </c>
      <c r="AP15" s="48">
        <f t="shared" si="4"/>
        <v>12.857142857142858</v>
      </c>
      <c r="AQ15" s="48">
        <f t="shared" si="5"/>
        <v>12.5</v>
      </c>
      <c r="AR15" s="48">
        <f t="shared" si="6"/>
        <v>12.428571428571429</v>
      </c>
      <c r="AS15" s="48">
        <f t="shared" si="7"/>
        <v>13</v>
      </c>
      <c r="AT15" s="48">
        <f t="shared" si="8"/>
        <v>13.833333333333334</v>
      </c>
      <c r="AU15" s="11">
        <f t="shared" si="9"/>
        <v>12</v>
      </c>
      <c r="AV15" s="11">
        <f t="shared" si="10"/>
        <v>14</v>
      </c>
      <c r="AW15" s="48">
        <f t="shared" si="11"/>
        <v>12.5</v>
      </c>
      <c r="AX15">
        <f t="shared" si="12"/>
        <v>11.5</v>
      </c>
      <c r="AY15">
        <f t="shared" si="13"/>
        <v>13.25</v>
      </c>
      <c r="AZ15">
        <f t="shared" si="14"/>
        <v>12.4</v>
      </c>
      <c r="BA15">
        <f t="shared" si="15"/>
        <v>14.666666666666666</v>
      </c>
    </row>
    <row r="16" spans="2:53">
      <c r="B16" t="s">
        <v>109</v>
      </c>
      <c r="F16" s="56">
        <v>1</v>
      </c>
      <c r="G16" s="59">
        <v>5</v>
      </c>
      <c r="H16" s="58">
        <v>3</v>
      </c>
      <c r="I16" s="29">
        <v>7</v>
      </c>
      <c r="J16" s="25">
        <v>13</v>
      </c>
      <c r="K16" s="25">
        <v>16</v>
      </c>
      <c r="L16" s="42">
        <v>5</v>
      </c>
      <c r="M16" s="25">
        <v>10</v>
      </c>
      <c r="N16" s="25">
        <v>16</v>
      </c>
      <c r="O16" s="25">
        <v>14</v>
      </c>
      <c r="P16" s="25">
        <v>7</v>
      </c>
      <c r="Q16" s="25">
        <v>7</v>
      </c>
      <c r="R16" s="25">
        <v>13</v>
      </c>
      <c r="S16" s="25">
        <v>16</v>
      </c>
      <c r="T16" s="28">
        <v>15</v>
      </c>
      <c r="U16" s="15">
        <v>10</v>
      </c>
      <c r="V16" s="25">
        <v>15</v>
      </c>
      <c r="W16" s="13">
        <v>15</v>
      </c>
      <c r="X16" s="13">
        <v>13</v>
      </c>
      <c r="Y16" s="25">
        <v>15</v>
      </c>
      <c r="Z16" s="25">
        <v>15</v>
      </c>
      <c r="AA16" s="16">
        <v>6</v>
      </c>
      <c r="AB16" s="25">
        <v>14</v>
      </c>
      <c r="AC16" s="28">
        <v>14</v>
      </c>
      <c r="AD16" s="29">
        <v>14</v>
      </c>
      <c r="AE16" s="25">
        <v>14</v>
      </c>
      <c r="AF16" s="25">
        <v>11</v>
      </c>
      <c r="AG16" s="25">
        <v>14</v>
      </c>
      <c r="AH16" s="35">
        <v>13</v>
      </c>
      <c r="AI16" s="16">
        <v>11</v>
      </c>
      <c r="AJ16" s="49">
        <f t="shared" si="0"/>
        <v>14.5</v>
      </c>
      <c r="AK16" s="48">
        <f t="shared" si="1"/>
        <v>8.4</v>
      </c>
      <c r="AL16" s="48">
        <f t="shared" si="18"/>
        <v>7</v>
      </c>
      <c r="AM16" s="48"/>
      <c r="AN16" s="82">
        <f t="shared" si="19"/>
        <v>9.5</v>
      </c>
      <c r="AO16" s="48">
        <f t="shared" si="3"/>
        <v>10.333333333333334</v>
      </c>
      <c r="AP16" s="48">
        <f t="shared" si="4"/>
        <v>10.428571428571429</v>
      </c>
      <c r="AQ16" s="48">
        <f t="shared" si="5"/>
        <v>10.666666666666666</v>
      </c>
      <c r="AR16" s="48">
        <f t="shared" si="6"/>
        <v>14.142857142857142</v>
      </c>
      <c r="AS16" s="48">
        <f t="shared" si="7"/>
        <v>14</v>
      </c>
      <c r="AT16" s="48">
        <f t="shared" si="8"/>
        <v>12.166666666666666</v>
      </c>
      <c r="AU16" s="11">
        <f t="shared" si="9"/>
        <v>14</v>
      </c>
      <c r="AV16" s="11">
        <f t="shared" si="10"/>
        <v>11</v>
      </c>
      <c r="AW16" s="48">
        <f t="shared" si="11"/>
        <v>14</v>
      </c>
      <c r="AX16">
        <f t="shared" si="12"/>
        <v>14.5</v>
      </c>
      <c r="AY16">
        <f t="shared" si="13"/>
        <v>7.75</v>
      </c>
      <c r="AZ16">
        <f t="shared" si="14"/>
        <v>9.8000000000000007</v>
      </c>
      <c r="BA16">
        <f t="shared" si="15"/>
        <v>9.3333333333333339</v>
      </c>
    </row>
    <row r="17" spans="2:53">
      <c r="B17" t="s">
        <v>110</v>
      </c>
      <c r="F17" s="59">
        <v>5</v>
      </c>
      <c r="G17" s="56">
        <v>1</v>
      </c>
      <c r="H17" s="58">
        <v>3</v>
      </c>
      <c r="I17" s="29">
        <v>8</v>
      </c>
      <c r="J17" s="25">
        <v>6</v>
      </c>
      <c r="K17" s="16">
        <v>11</v>
      </c>
      <c r="L17" s="42">
        <v>12</v>
      </c>
      <c r="M17" s="13">
        <v>8</v>
      </c>
      <c r="N17" s="16">
        <v>12</v>
      </c>
      <c r="O17" s="16">
        <v>13</v>
      </c>
      <c r="P17" s="25">
        <v>7</v>
      </c>
      <c r="Q17" s="25">
        <v>7</v>
      </c>
      <c r="R17" s="25">
        <v>9</v>
      </c>
      <c r="S17" s="16">
        <v>12</v>
      </c>
      <c r="T17" s="18">
        <v>10</v>
      </c>
      <c r="U17" s="15">
        <v>13</v>
      </c>
      <c r="V17" s="16">
        <v>16</v>
      </c>
      <c r="W17" s="16">
        <v>10</v>
      </c>
      <c r="X17" s="16">
        <v>18</v>
      </c>
      <c r="Y17" s="16">
        <v>20</v>
      </c>
      <c r="Z17" s="16">
        <v>16</v>
      </c>
      <c r="AA17" s="16">
        <v>12</v>
      </c>
      <c r="AB17" s="16">
        <v>15</v>
      </c>
      <c r="AC17" s="18">
        <v>15</v>
      </c>
      <c r="AD17" s="17">
        <v>16</v>
      </c>
      <c r="AE17" s="16">
        <v>15</v>
      </c>
      <c r="AF17" s="16">
        <v>13</v>
      </c>
      <c r="AG17" s="16">
        <v>16</v>
      </c>
      <c r="AH17" s="36">
        <v>13</v>
      </c>
      <c r="AI17" s="25">
        <v>10</v>
      </c>
      <c r="AJ17" s="49">
        <f t="shared" si="0"/>
        <v>14.75</v>
      </c>
      <c r="AK17" s="48">
        <f t="shared" si="1"/>
        <v>8</v>
      </c>
      <c r="AL17" s="48">
        <f t="shared" si="18"/>
        <v>7.5</v>
      </c>
      <c r="AM17" s="48"/>
      <c r="AN17" s="82">
        <f t="shared" si="19"/>
        <v>9.5</v>
      </c>
      <c r="AO17" s="48">
        <f t="shared" si="3"/>
        <v>10.333333333333334</v>
      </c>
      <c r="AP17" s="48">
        <f t="shared" si="4"/>
        <v>11</v>
      </c>
      <c r="AQ17" s="48">
        <f t="shared" si="5"/>
        <v>11.666666666666666</v>
      </c>
      <c r="AR17" s="48">
        <f t="shared" si="6"/>
        <v>14.857142857142858</v>
      </c>
      <c r="AS17" s="48">
        <f t="shared" si="7"/>
        <v>15.666666666666666</v>
      </c>
      <c r="AT17" s="48">
        <f t="shared" si="8"/>
        <v>13.5</v>
      </c>
      <c r="AU17" s="11">
        <f t="shared" si="9"/>
        <v>13</v>
      </c>
      <c r="AV17" s="11">
        <f t="shared" si="10"/>
        <v>10</v>
      </c>
      <c r="AW17" s="48">
        <f t="shared" si="11"/>
        <v>16</v>
      </c>
      <c r="AX17">
        <f t="shared" si="12"/>
        <v>13.25</v>
      </c>
      <c r="AY17">
        <f t="shared" si="13"/>
        <v>7.5</v>
      </c>
      <c r="AZ17">
        <f t="shared" si="14"/>
        <v>10.199999999999999</v>
      </c>
      <c r="BA17">
        <f t="shared" si="15"/>
        <v>8.6666666666666661</v>
      </c>
    </row>
    <row r="18" spans="2:53">
      <c r="B18" t="s">
        <v>48</v>
      </c>
      <c r="F18" s="57">
        <v>2</v>
      </c>
      <c r="G18" s="56">
        <v>1</v>
      </c>
      <c r="H18" s="57">
        <v>2</v>
      </c>
      <c r="I18" s="29">
        <v>14</v>
      </c>
      <c r="J18" s="25">
        <v>13</v>
      </c>
      <c r="K18" s="25">
        <v>14</v>
      </c>
      <c r="L18" s="44">
        <v>15</v>
      </c>
      <c r="M18" s="7">
        <v>7</v>
      </c>
      <c r="N18" s="16">
        <v>16</v>
      </c>
      <c r="O18" s="16">
        <v>17</v>
      </c>
      <c r="P18" s="16">
        <v>15</v>
      </c>
      <c r="Q18" s="16">
        <v>17</v>
      </c>
      <c r="R18" s="25">
        <v>14</v>
      </c>
      <c r="S18" s="16">
        <v>16</v>
      </c>
      <c r="T18" s="18">
        <v>16</v>
      </c>
      <c r="U18" s="15">
        <v>3</v>
      </c>
      <c r="V18" s="16">
        <v>17</v>
      </c>
      <c r="W18" s="25">
        <v>11</v>
      </c>
      <c r="X18" s="16">
        <v>15</v>
      </c>
      <c r="Y18" s="16">
        <v>16</v>
      </c>
      <c r="Z18" s="25">
        <v>13</v>
      </c>
      <c r="AA18" s="25">
        <v>13</v>
      </c>
      <c r="AB18" s="16">
        <v>16</v>
      </c>
      <c r="AC18" s="18">
        <v>15</v>
      </c>
      <c r="AD18" s="29">
        <v>12</v>
      </c>
      <c r="AE18" s="16">
        <v>15</v>
      </c>
      <c r="AF18" s="25">
        <v>13</v>
      </c>
      <c r="AG18" s="25">
        <v>12</v>
      </c>
      <c r="AH18" s="38">
        <v>20</v>
      </c>
      <c r="AI18" s="25">
        <v>13</v>
      </c>
      <c r="AJ18" s="49">
        <f t="shared" si="0"/>
        <v>16.25</v>
      </c>
      <c r="AK18" s="48">
        <f t="shared" si="1"/>
        <v>13.2</v>
      </c>
      <c r="AL18" s="48">
        <f t="shared" si="18"/>
        <v>14.5</v>
      </c>
      <c r="AM18" s="48"/>
      <c r="AN18" s="82">
        <f t="shared" si="19"/>
        <v>12.75</v>
      </c>
      <c r="AO18" s="48">
        <f t="shared" si="3"/>
        <v>7.666666666666667</v>
      </c>
      <c r="AP18" s="48">
        <f t="shared" si="4"/>
        <v>13.142857142857142</v>
      </c>
      <c r="AQ18" s="48">
        <f t="shared" si="5"/>
        <v>14.5</v>
      </c>
      <c r="AR18" s="48">
        <f t="shared" si="6"/>
        <v>15.571428571428571</v>
      </c>
      <c r="AS18" s="48">
        <f t="shared" si="7"/>
        <v>16.333333333333332</v>
      </c>
      <c r="AT18" s="48">
        <f t="shared" si="8"/>
        <v>12</v>
      </c>
      <c r="AU18" s="11">
        <f t="shared" si="9"/>
        <v>17</v>
      </c>
      <c r="AV18" s="11">
        <f t="shared" si="10"/>
        <v>13</v>
      </c>
      <c r="AW18" s="48">
        <f t="shared" si="11"/>
        <v>12</v>
      </c>
      <c r="AX18">
        <f t="shared" si="12"/>
        <v>16</v>
      </c>
      <c r="AY18">
        <f t="shared" si="13"/>
        <v>13.25</v>
      </c>
      <c r="AZ18">
        <f t="shared" si="14"/>
        <v>16.600000000000001</v>
      </c>
      <c r="BA18">
        <f t="shared" si="15"/>
        <v>11.333333333333334</v>
      </c>
    </row>
    <row r="19" spans="2:53">
      <c r="B19" t="s">
        <v>51</v>
      </c>
      <c r="F19" s="57">
        <v>2</v>
      </c>
      <c r="G19" s="58">
        <v>3</v>
      </c>
      <c r="H19" s="56">
        <v>1</v>
      </c>
      <c r="I19" s="29">
        <v>14</v>
      </c>
      <c r="J19" s="25">
        <v>12</v>
      </c>
      <c r="K19" s="16">
        <v>16</v>
      </c>
      <c r="L19" s="43">
        <v>7</v>
      </c>
      <c r="M19" s="25">
        <v>14</v>
      </c>
      <c r="N19" s="25">
        <v>14</v>
      </c>
      <c r="O19" s="16">
        <v>16</v>
      </c>
      <c r="P19" s="25">
        <v>13</v>
      </c>
      <c r="Q19" s="7">
        <v>9</v>
      </c>
      <c r="R19" s="25">
        <v>11</v>
      </c>
      <c r="S19" s="16">
        <v>15</v>
      </c>
      <c r="T19" s="18">
        <v>15</v>
      </c>
      <c r="U19" s="15">
        <v>9</v>
      </c>
      <c r="V19" s="25">
        <v>13</v>
      </c>
      <c r="W19" s="25">
        <v>14</v>
      </c>
      <c r="X19" s="16">
        <v>15</v>
      </c>
      <c r="Y19" s="16">
        <v>15</v>
      </c>
      <c r="Z19" s="25">
        <v>14</v>
      </c>
      <c r="AA19" s="25">
        <v>11</v>
      </c>
      <c r="AB19" s="16">
        <v>15</v>
      </c>
      <c r="AC19" s="18">
        <v>17</v>
      </c>
      <c r="AD19" s="17">
        <v>17</v>
      </c>
      <c r="AE19" s="16">
        <v>16</v>
      </c>
      <c r="AF19" s="25">
        <v>14</v>
      </c>
      <c r="AG19" s="16">
        <v>15</v>
      </c>
      <c r="AH19" s="36">
        <v>12</v>
      </c>
      <c r="AI19" s="25">
        <v>10</v>
      </c>
      <c r="AJ19" s="49">
        <f t="shared" si="0"/>
        <v>14.75</v>
      </c>
      <c r="AK19" s="48">
        <f t="shared" si="1"/>
        <v>12</v>
      </c>
      <c r="AL19" s="48">
        <f t="shared" si="18"/>
        <v>13.5</v>
      </c>
      <c r="AM19" s="48"/>
      <c r="AN19" s="82">
        <f t="shared" si="19"/>
        <v>14.5</v>
      </c>
      <c r="AO19" s="48">
        <f t="shared" si="3"/>
        <v>11</v>
      </c>
      <c r="AP19" s="48">
        <f t="shared" si="4"/>
        <v>14.142857142857142</v>
      </c>
      <c r="AQ19" s="48">
        <f t="shared" si="5"/>
        <v>13.5</v>
      </c>
      <c r="AR19" s="48">
        <f t="shared" si="6"/>
        <v>14.714285714285714</v>
      </c>
      <c r="AS19" s="48">
        <f t="shared" si="7"/>
        <v>14.666666666666666</v>
      </c>
      <c r="AT19" s="48">
        <f t="shared" si="8"/>
        <v>14.166666666666666</v>
      </c>
      <c r="AU19" s="11">
        <f t="shared" si="9"/>
        <v>16</v>
      </c>
      <c r="AV19" s="11">
        <f t="shared" si="10"/>
        <v>10</v>
      </c>
      <c r="AW19" s="48">
        <f t="shared" si="11"/>
        <v>16</v>
      </c>
      <c r="AX19">
        <f t="shared" si="12"/>
        <v>15.25</v>
      </c>
      <c r="AY19">
        <f t="shared" si="13"/>
        <v>12.5</v>
      </c>
      <c r="AZ19">
        <f t="shared" si="14"/>
        <v>12.2</v>
      </c>
      <c r="BA19">
        <f t="shared" si="15"/>
        <v>12.666666666666666</v>
      </c>
    </row>
    <row r="20" spans="2:53">
      <c r="B20" t="s">
        <v>52</v>
      </c>
      <c r="F20" s="58">
        <v>3</v>
      </c>
      <c r="G20" s="56">
        <v>1</v>
      </c>
      <c r="H20" s="58">
        <v>3</v>
      </c>
      <c r="I20" s="29">
        <v>13</v>
      </c>
      <c r="J20" s="25">
        <v>13</v>
      </c>
      <c r="K20" s="16">
        <v>15</v>
      </c>
      <c r="L20" s="44">
        <v>18</v>
      </c>
      <c r="M20" s="16">
        <v>15</v>
      </c>
      <c r="N20" s="25">
        <v>14</v>
      </c>
      <c r="O20" s="16">
        <v>16</v>
      </c>
      <c r="P20" s="25">
        <v>12</v>
      </c>
      <c r="Q20" s="25">
        <v>12</v>
      </c>
      <c r="R20" s="25">
        <v>13</v>
      </c>
      <c r="S20" s="16">
        <v>15</v>
      </c>
      <c r="T20" s="28">
        <v>13</v>
      </c>
      <c r="U20" s="15">
        <v>6</v>
      </c>
      <c r="V20" s="25">
        <v>13</v>
      </c>
      <c r="W20" s="25">
        <v>11</v>
      </c>
      <c r="X20" s="25">
        <v>14</v>
      </c>
      <c r="Y20" s="25">
        <v>14</v>
      </c>
      <c r="Z20" s="25">
        <v>11</v>
      </c>
      <c r="AA20" s="16">
        <v>15</v>
      </c>
      <c r="AB20" s="25">
        <v>14</v>
      </c>
      <c r="AC20" s="18">
        <v>16</v>
      </c>
      <c r="AD20" s="17">
        <v>15</v>
      </c>
      <c r="AE20" s="16">
        <v>15</v>
      </c>
      <c r="AF20" s="25">
        <v>10</v>
      </c>
      <c r="AG20" s="16">
        <v>15</v>
      </c>
      <c r="AH20" s="36">
        <v>14</v>
      </c>
      <c r="AI20" s="25">
        <v>13</v>
      </c>
      <c r="AJ20" s="49">
        <f t="shared" si="0"/>
        <v>14.5</v>
      </c>
      <c r="AK20" s="48">
        <f t="shared" si="1"/>
        <v>13</v>
      </c>
      <c r="AL20" s="48">
        <f t="shared" si="18"/>
        <v>12.5</v>
      </c>
      <c r="AM20" s="48"/>
      <c r="AN20" s="82">
        <f t="shared" si="19"/>
        <v>14</v>
      </c>
      <c r="AO20" s="48">
        <f t="shared" si="3"/>
        <v>11.333333333333334</v>
      </c>
      <c r="AP20" s="48">
        <f t="shared" si="4"/>
        <v>14</v>
      </c>
      <c r="AQ20" s="48">
        <f t="shared" si="5"/>
        <v>13.333333333333334</v>
      </c>
      <c r="AR20" s="48">
        <f t="shared" si="6"/>
        <v>14.571428571428571</v>
      </c>
      <c r="AS20" s="48">
        <f t="shared" si="7"/>
        <v>14.333333333333334</v>
      </c>
      <c r="AT20" s="48">
        <f t="shared" si="8"/>
        <v>13.666666666666666</v>
      </c>
      <c r="AU20" s="11">
        <f t="shared" si="9"/>
        <v>16</v>
      </c>
      <c r="AV20" s="11">
        <f t="shared" si="10"/>
        <v>13</v>
      </c>
      <c r="AW20" s="48">
        <f t="shared" si="11"/>
        <v>15</v>
      </c>
      <c r="AX20">
        <f t="shared" si="12"/>
        <v>14.5</v>
      </c>
      <c r="AY20">
        <f t="shared" si="13"/>
        <v>13</v>
      </c>
      <c r="AZ20">
        <f t="shared" si="14"/>
        <v>12.8</v>
      </c>
      <c r="BA20">
        <f t="shared" si="15"/>
        <v>13.666666666666666</v>
      </c>
    </row>
    <row r="21" spans="2:53">
      <c r="B21" t="s">
        <v>53</v>
      </c>
      <c r="F21" s="57">
        <v>2</v>
      </c>
      <c r="G21" s="59">
        <v>5</v>
      </c>
      <c r="H21" s="56">
        <v>1</v>
      </c>
      <c r="I21" s="17">
        <v>15</v>
      </c>
      <c r="J21" s="25">
        <v>10</v>
      </c>
      <c r="K21" s="25">
        <v>11</v>
      </c>
      <c r="L21" s="43">
        <v>9</v>
      </c>
      <c r="M21" s="25">
        <v>14</v>
      </c>
      <c r="N21" s="25">
        <v>12</v>
      </c>
      <c r="O21" s="25">
        <v>11</v>
      </c>
      <c r="P21" s="25">
        <v>10</v>
      </c>
      <c r="Q21" s="25">
        <v>11</v>
      </c>
      <c r="R21" s="25">
        <v>11</v>
      </c>
      <c r="S21" s="25">
        <v>12</v>
      </c>
      <c r="T21" s="28">
        <v>12</v>
      </c>
      <c r="U21" s="29">
        <v>12</v>
      </c>
      <c r="V21" s="25">
        <v>14</v>
      </c>
      <c r="W21" s="25">
        <v>13</v>
      </c>
      <c r="X21" s="25">
        <v>11</v>
      </c>
      <c r="Y21" s="16">
        <v>15</v>
      </c>
      <c r="Z21" s="25">
        <v>13</v>
      </c>
      <c r="AA21" s="7">
        <v>9</v>
      </c>
      <c r="AB21" s="25">
        <v>14</v>
      </c>
      <c r="AC21" s="18">
        <v>17</v>
      </c>
      <c r="AD21" s="17">
        <v>16</v>
      </c>
      <c r="AE21" s="25">
        <v>11</v>
      </c>
      <c r="AF21" s="25">
        <v>10</v>
      </c>
      <c r="AG21" s="16">
        <v>17</v>
      </c>
      <c r="AH21" s="36">
        <v>14</v>
      </c>
      <c r="AI21" s="25">
        <v>10</v>
      </c>
      <c r="AJ21" s="49">
        <f t="shared" si="0"/>
        <v>12</v>
      </c>
      <c r="AK21" s="48">
        <f t="shared" si="1"/>
        <v>12</v>
      </c>
      <c r="AL21" s="48">
        <f t="shared" si="18"/>
        <v>12.5</v>
      </c>
      <c r="AM21" s="48"/>
      <c r="AN21" s="82">
        <f t="shared" si="19"/>
        <v>14</v>
      </c>
      <c r="AO21" s="48">
        <f t="shared" si="3"/>
        <v>12</v>
      </c>
      <c r="AP21" s="48">
        <f t="shared" si="4"/>
        <v>14.285714285714286</v>
      </c>
      <c r="AQ21" s="48">
        <f t="shared" si="5"/>
        <v>13.833333333333334</v>
      </c>
      <c r="AR21" s="48">
        <f t="shared" si="6"/>
        <v>13.571428571428571</v>
      </c>
      <c r="AS21" s="48">
        <f t="shared" si="7"/>
        <v>12</v>
      </c>
      <c r="AT21" s="48">
        <f t="shared" si="8"/>
        <v>13</v>
      </c>
      <c r="AU21" s="11">
        <f t="shared" si="9"/>
        <v>11</v>
      </c>
      <c r="AV21" s="11">
        <f t="shared" si="10"/>
        <v>10</v>
      </c>
      <c r="AW21" s="48">
        <f t="shared" si="11"/>
        <v>16.5</v>
      </c>
      <c r="AX21">
        <f t="shared" si="12"/>
        <v>11.5</v>
      </c>
      <c r="AY21">
        <f t="shared" si="13"/>
        <v>12.5</v>
      </c>
      <c r="AZ21">
        <f t="shared" si="14"/>
        <v>12.8</v>
      </c>
      <c r="BA21">
        <f t="shared" si="15"/>
        <v>13</v>
      </c>
    </row>
    <row r="22" spans="2:53">
      <c r="B22" t="s">
        <v>55</v>
      </c>
      <c r="F22" s="56">
        <v>1</v>
      </c>
      <c r="G22" s="58">
        <v>3</v>
      </c>
      <c r="H22" s="58">
        <v>3</v>
      </c>
      <c r="I22" s="17">
        <v>15</v>
      </c>
      <c r="J22" s="25">
        <v>12</v>
      </c>
      <c r="K22" s="25">
        <v>10</v>
      </c>
      <c r="L22" s="43">
        <v>9</v>
      </c>
      <c r="M22" s="16">
        <v>19</v>
      </c>
      <c r="N22" s="25">
        <v>11</v>
      </c>
      <c r="O22" s="25">
        <v>12</v>
      </c>
      <c r="P22" s="16">
        <v>15</v>
      </c>
      <c r="Q22" s="16">
        <v>15</v>
      </c>
      <c r="R22" s="25">
        <v>11</v>
      </c>
      <c r="S22" s="7">
        <v>9</v>
      </c>
      <c r="T22" s="28">
        <v>11</v>
      </c>
      <c r="U22" s="29">
        <v>12</v>
      </c>
      <c r="V22" s="25">
        <v>13</v>
      </c>
      <c r="W22" s="25">
        <v>14</v>
      </c>
      <c r="X22" s="25">
        <v>11</v>
      </c>
      <c r="Y22" s="25">
        <v>12</v>
      </c>
      <c r="Z22" s="7">
        <v>8</v>
      </c>
      <c r="AA22" s="25">
        <v>14</v>
      </c>
      <c r="AB22" s="16">
        <v>15</v>
      </c>
      <c r="AC22" s="18">
        <v>17</v>
      </c>
      <c r="AD22" s="29">
        <v>10</v>
      </c>
      <c r="AE22" s="25">
        <v>12</v>
      </c>
      <c r="AF22" s="25">
        <v>14</v>
      </c>
      <c r="AG22" s="25">
        <v>11</v>
      </c>
      <c r="AH22" s="37">
        <v>8</v>
      </c>
      <c r="AI22" s="16">
        <v>15</v>
      </c>
      <c r="AJ22" s="49">
        <f t="shared" si="0"/>
        <v>11.25</v>
      </c>
      <c r="AK22" s="48">
        <f t="shared" si="1"/>
        <v>15.8</v>
      </c>
      <c r="AL22" s="48">
        <f t="shared" si="18"/>
        <v>15</v>
      </c>
      <c r="AM22" s="48"/>
      <c r="AN22" s="82">
        <f t="shared" si="19"/>
        <v>16.5</v>
      </c>
      <c r="AO22" s="48">
        <f t="shared" si="3"/>
        <v>15.333333333333334</v>
      </c>
      <c r="AP22" s="48">
        <f t="shared" si="4"/>
        <v>14.571428571428571</v>
      </c>
      <c r="AQ22" s="48">
        <f t="shared" si="5"/>
        <v>13.166666666666666</v>
      </c>
      <c r="AR22" s="48">
        <f t="shared" si="6"/>
        <v>10.571428571428571</v>
      </c>
      <c r="AS22" s="48">
        <f t="shared" si="7"/>
        <v>12</v>
      </c>
      <c r="AT22" s="48">
        <f t="shared" si="8"/>
        <v>13.333333333333334</v>
      </c>
      <c r="AU22" s="11">
        <f t="shared" si="9"/>
        <v>12</v>
      </c>
      <c r="AV22" s="11">
        <f t="shared" si="10"/>
        <v>15</v>
      </c>
      <c r="AW22" s="48">
        <f t="shared" si="11"/>
        <v>10.5</v>
      </c>
      <c r="AX22">
        <f t="shared" si="12"/>
        <v>10.75</v>
      </c>
      <c r="AY22">
        <f t="shared" si="13"/>
        <v>16</v>
      </c>
      <c r="AZ22">
        <f t="shared" si="14"/>
        <v>13.2</v>
      </c>
      <c r="BA22">
        <f t="shared" si="15"/>
        <v>16.333333333333332</v>
      </c>
    </row>
    <row r="23" spans="2:53">
      <c r="B23" t="s">
        <v>56</v>
      </c>
      <c r="F23" s="56">
        <v>1</v>
      </c>
      <c r="G23" s="59">
        <v>5</v>
      </c>
      <c r="H23" s="57">
        <v>2</v>
      </c>
      <c r="I23" s="17">
        <v>15</v>
      </c>
      <c r="J23" s="25">
        <v>10</v>
      </c>
      <c r="K23" s="16">
        <v>15</v>
      </c>
      <c r="L23" s="43">
        <v>8</v>
      </c>
      <c r="M23" s="25">
        <v>12</v>
      </c>
      <c r="N23" s="25">
        <v>11</v>
      </c>
      <c r="O23" s="16">
        <v>15</v>
      </c>
      <c r="P23" s="25">
        <v>14</v>
      </c>
      <c r="Q23" s="25">
        <v>12</v>
      </c>
      <c r="R23" s="25">
        <v>11</v>
      </c>
      <c r="S23" s="25">
        <v>14</v>
      </c>
      <c r="T23" s="18">
        <v>15</v>
      </c>
      <c r="U23" s="15">
        <v>8</v>
      </c>
      <c r="V23" s="25">
        <v>11</v>
      </c>
      <c r="W23" s="25">
        <v>12</v>
      </c>
      <c r="X23" s="25">
        <v>13</v>
      </c>
      <c r="Y23" s="16">
        <v>16</v>
      </c>
      <c r="Z23" s="25">
        <v>13</v>
      </c>
      <c r="AA23" s="25">
        <v>12</v>
      </c>
      <c r="AB23" s="16">
        <v>16</v>
      </c>
      <c r="AC23" s="28">
        <v>14</v>
      </c>
      <c r="AD23" s="17">
        <v>20</v>
      </c>
      <c r="AE23" s="16">
        <v>17</v>
      </c>
      <c r="AF23" s="25">
        <v>10</v>
      </c>
      <c r="AG23" s="16">
        <v>20</v>
      </c>
      <c r="AH23" s="38">
        <v>15</v>
      </c>
      <c r="AI23" s="25">
        <v>10</v>
      </c>
      <c r="AJ23" s="49">
        <f t="shared" si="0"/>
        <v>13.25</v>
      </c>
      <c r="AK23" s="48">
        <f t="shared" si="1"/>
        <v>12.6</v>
      </c>
      <c r="AL23" s="48">
        <f t="shared" si="18"/>
        <v>14.5</v>
      </c>
      <c r="AM23" s="48"/>
      <c r="AN23" s="82">
        <f t="shared" si="19"/>
        <v>13.75</v>
      </c>
      <c r="AO23" s="48">
        <f t="shared" si="3"/>
        <v>10</v>
      </c>
      <c r="AP23" s="48">
        <f t="shared" si="4"/>
        <v>15.285714285714286</v>
      </c>
      <c r="AQ23" s="48">
        <f t="shared" si="5"/>
        <v>15.333333333333334</v>
      </c>
      <c r="AR23" s="48">
        <f t="shared" si="6"/>
        <v>15.428571428571429</v>
      </c>
      <c r="AS23" s="48">
        <f t="shared" si="7"/>
        <v>13</v>
      </c>
      <c r="AT23" s="48">
        <f t="shared" si="8"/>
        <v>14.166666666666666</v>
      </c>
      <c r="AU23" s="11">
        <f t="shared" si="9"/>
        <v>15</v>
      </c>
      <c r="AV23" s="11">
        <f t="shared" si="10"/>
        <v>10</v>
      </c>
      <c r="AW23" s="48">
        <f t="shared" si="11"/>
        <v>20</v>
      </c>
      <c r="AX23">
        <f t="shared" si="12"/>
        <v>14.25</v>
      </c>
      <c r="AY23">
        <f t="shared" si="13"/>
        <v>13.25</v>
      </c>
      <c r="AZ23">
        <f t="shared" si="14"/>
        <v>13.4</v>
      </c>
      <c r="BA23">
        <f t="shared" si="15"/>
        <v>12.333333333333334</v>
      </c>
    </row>
    <row r="24" spans="2:53">
      <c r="B24" t="s">
        <v>94</v>
      </c>
      <c r="F24" s="58">
        <v>3</v>
      </c>
      <c r="G24" s="56">
        <v>1</v>
      </c>
      <c r="H24" s="57">
        <v>2</v>
      </c>
      <c r="I24" s="29">
        <v>12</v>
      </c>
      <c r="J24" s="25">
        <v>10</v>
      </c>
      <c r="K24" s="25">
        <v>12</v>
      </c>
      <c r="L24" s="44">
        <v>17</v>
      </c>
      <c r="M24" s="25">
        <v>11</v>
      </c>
      <c r="N24" s="16">
        <v>15</v>
      </c>
      <c r="O24" s="16">
        <v>15</v>
      </c>
      <c r="P24" s="25">
        <v>12</v>
      </c>
      <c r="Q24" s="25">
        <v>12</v>
      </c>
      <c r="R24" s="25">
        <v>12</v>
      </c>
      <c r="S24" s="25">
        <v>11</v>
      </c>
      <c r="T24" s="18">
        <v>15</v>
      </c>
      <c r="U24" s="15">
        <v>4</v>
      </c>
      <c r="V24" s="25">
        <v>11</v>
      </c>
      <c r="W24" s="25">
        <v>13</v>
      </c>
      <c r="X24" s="25">
        <v>10</v>
      </c>
      <c r="Y24" s="25">
        <v>11</v>
      </c>
      <c r="Z24" s="25">
        <v>10</v>
      </c>
      <c r="AA24" s="25">
        <v>11</v>
      </c>
      <c r="AB24" s="16">
        <v>16</v>
      </c>
      <c r="AC24" s="16">
        <v>16</v>
      </c>
      <c r="AD24" s="29">
        <v>14</v>
      </c>
      <c r="AE24" s="25">
        <v>13</v>
      </c>
      <c r="AF24" s="25">
        <v>10</v>
      </c>
      <c r="AG24" s="25">
        <v>14</v>
      </c>
      <c r="AH24" s="35">
        <v>9</v>
      </c>
      <c r="AI24" s="25">
        <v>10</v>
      </c>
      <c r="AJ24" s="49">
        <f t="shared" si="0"/>
        <v>11.75</v>
      </c>
      <c r="AK24" s="48">
        <f t="shared" si="1"/>
        <v>11.4</v>
      </c>
      <c r="AL24" s="48">
        <f t="shared" si="18"/>
        <v>12</v>
      </c>
      <c r="AM24" s="48"/>
      <c r="AN24" s="82">
        <f t="shared" si="19"/>
        <v>12.75</v>
      </c>
      <c r="AO24" s="48">
        <f t="shared" si="3"/>
        <v>8.3333333333333339</v>
      </c>
      <c r="AP24" s="48">
        <f t="shared" si="4"/>
        <v>13</v>
      </c>
      <c r="AQ24" s="48">
        <f t="shared" ref="AQ24" si="20">(V24+I24+P24+Q24+AD24+AG24)/6</f>
        <v>12.5</v>
      </c>
      <c r="AR24" s="48">
        <f t="shared" ref="AR24" si="21">(AD24+V24+X24+O24+AH24+AG24+S24)/7</f>
        <v>12</v>
      </c>
      <c r="AS24" s="48">
        <f t="shared" si="7"/>
        <v>12</v>
      </c>
      <c r="AT24" s="48">
        <f t="shared" si="8"/>
        <v>11.5</v>
      </c>
      <c r="AU24" s="11">
        <f t="shared" si="9"/>
        <v>15</v>
      </c>
      <c r="AV24" s="11">
        <f t="shared" si="10"/>
        <v>10</v>
      </c>
      <c r="AW24" s="48">
        <f t="shared" si="11"/>
        <v>14</v>
      </c>
      <c r="AX24">
        <f t="shared" si="12"/>
        <v>12.75</v>
      </c>
      <c r="AY24">
        <f t="shared" si="13"/>
        <v>11.75</v>
      </c>
      <c r="AZ24">
        <f t="shared" si="14"/>
        <v>11.2</v>
      </c>
      <c r="BA24">
        <f t="shared" si="15"/>
        <v>11</v>
      </c>
    </row>
    <row r="25" spans="2:53" ht="15.75" thickBot="1">
      <c r="B25" t="s">
        <v>57</v>
      </c>
      <c r="F25" s="57">
        <v>2</v>
      </c>
      <c r="G25" s="57">
        <v>2</v>
      </c>
      <c r="H25" s="56">
        <v>1</v>
      </c>
      <c r="I25" s="32">
        <v>12</v>
      </c>
      <c r="J25" s="30">
        <v>12</v>
      </c>
      <c r="K25" s="30">
        <v>14</v>
      </c>
      <c r="L25" s="45">
        <v>12</v>
      </c>
      <c r="M25" s="5">
        <v>6</v>
      </c>
      <c r="N25" s="30">
        <v>12</v>
      </c>
      <c r="O25" s="30">
        <v>13</v>
      </c>
      <c r="P25" s="5">
        <v>9</v>
      </c>
      <c r="Q25" s="30">
        <v>10</v>
      </c>
      <c r="R25" s="30">
        <v>11</v>
      </c>
      <c r="S25" s="30">
        <v>13</v>
      </c>
      <c r="T25" s="31">
        <v>11</v>
      </c>
      <c r="U25" s="4">
        <v>8</v>
      </c>
      <c r="V25" s="5">
        <v>9</v>
      </c>
      <c r="W25" s="30">
        <v>10</v>
      </c>
      <c r="X25" s="5">
        <v>7</v>
      </c>
      <c r="Y25" s="30">
        <v>13</v>
      </c>
      <c r="Z25" s="30">
        <v>13</v>
      </c>
      <c r="AA25" s="5">
        <v>8</v>
      </c>
      <c r="AB25" s="30">
        <v>13</v>
      </c>
      <c r="AC25" s="23">
        <v>15</v>
      </c>
      <c r="AD25" s="24">
        <v>15</v>
      </c>
      <c r="AE25" s="20">
        <v>16</v>
      </c>
      <c r="AF25" s="30">
        <v>12</v>
      </c>
      <c r="AG25" s="20">
        <v>16</v>
      </c>
      <c r="AH25" s="39">
        <v>13</v>
      </c>
      <c r="AI25" s="20">
        <v>18</v>
      </c>
      <c r="AJ25" s="50">
        <f t="shared" si="0"/>
        <v>10.5</v>
      </c>
      <c r="AK25" s="48">
        <f t="shared" si="1"/>
        <v>11</v>
      </c>
      <c r="AL25" s="48">
        <f t="shared" si="18"/>
        <v>10.5</v>
      </c>
      <c r="AM25" s="48"/>
      <c r="AN25" s="83">
        <f t="shared" si="19"/>
        <v>10.5</v>
      </c>
      <c r="AO25" s="48">
        <f t="shared" si="3"/>
        <v>10.666666666666666</v>
      </c>
      <c r="AP25" s="48">
        <f t="shared" si="4"/>
        <v>11.857142857142858</v>
      </c>
      <c r="AQ25" s="48">
        <f t="shared" si="5"/>
        <v>11.833333333333334</v>
      </c>
      <c r="AR25" s="48">
        <f t="shared" si="6"/>
        <v>12.285714285714286</v>
      </c>
      <c r="AS25" s="48">
        <f t="shared" si="7"/>
        <v>9.6666666666666661</v>
      </c>
      <c r="AT25" s="48">
        <f t="shared" si="8"/>
        <v>12.333333333333334</v>
      </c>
      <c r="AU25" s="11">
        <f t="shared" si="9"/>
        <v>13</v>
      </c>
      <c r="AV25" s="11">
        <f t="shared" si="10"/>
        <v>18</v>
      </c>
      <c r="AW25" s="48">
        <f t="shared" si="11"/>
        <v>15.5</v>
      </c>
      <c r="AX25">
        <f t="shared" si="12"/>
        <v>11</v>
      </c>
      <c r="AY25">
        <f t="shared" si="13"/>
        <v>9.25</v>
      </c>
      <c r="AZ25">
        <f t="shared" si="14"/>
        <v>10.6</v>
      </c>
      <c r="BA25">
        <f t="shared" si="15"/>
        <v>12</v>
      </c>
    </row>
    <row r="26" spans="2:53" ht="15.75" thickBot="1">
      <c r="B26" t="s">
        <v>96</v>
      </c>
      <c r="F26" s="58">
        <v>3</v>
      </c>
      <c r="G26" s="56">
        <v>1</v>
      </c>
      <c r="H26" s="57">
        <v>2</v>
      </c>
      <c r="I26" s="32">
        <v>7</v>
      </c>
      <c r="J26" s="25">
        <v>9</v>
      </c>
      <c r="K26" s="30">
        <v>11</v>
      </c>
      <c r="L26" s="45">
        <v>15</v>
      </c>
      <c r="M26" s="25">
        <v>12</v>
      </c>
      <c r="N26" s="25">
        <v>11</v>
      </c>
      <c r="O26" s="25">
        <v>12</v>
      </c>
      <c r="P26" s="25">
        <v>10</v>
      </c>
      <c r="Q26" s="30">
        <v>12</v>
      </c>
      <c r="R26" s="30">
        <v>8</v>
      </c>
      <c r="S26" s="30">
        <v>10</v>
      </c>
      <c r="T26" s="31">
        <v>9</v>
      </c>
      <c r="U26" s="4">
        <v>11</v>
      </c>
      <c r="V26" s="5">
        <v>13</v>
      </c>
      <c r="W26" s="30">
        <v>11</v>
      </c>
      <c r="X26" s="25">
        <v>10</v>
      </c>
      <c r="Y26" s="25">
        <v>13</v>
      </c>
      <c r="Z26" s="30">
        <v>10</v>
      </c>
      <c r="AA26" s="5">
        <v>11</v>
      </c>
      <c r="AB26" s="30">
        <v>16</v>
      </c>
      <c r="AC26" s="23">
        <v>14</v>
      </c>
      <c r="AD26" s="24">
        <v>12</v>
      </c>
      <c r="AE26" s="16">
        <v>13</v>
      </c>
      <c r="AF26" s="25">
        <v>15</v>
      </c>
      <c r="AG26" s="20">
        <v>12</v>
      </c>
      <c r="AH26" s="39">
        <v>15</v>
      </c>
      <c r="AI26" s="16">
        <v>13</v>
      </c>
      <c r="AJ26" s="50">
        <f t="shared" si="0"/>
        <v>11.25</v>
      </c>
      <c r="AK26" s="48">
        <f t="shared" si="1"/>
        <v>10.8</v>
      </c>
      <c r="AL26" s="48">
        <f t="shared" si="18"/>
        <v>8.5</v>
      </c>
      <c r="AM26" s="48"/>
      <c r="AN26" s="83">
        <f t="shared" si="19"/>
        <v>10.75</v>
      </c>
      <c r="AO26" s="48">
        <f t="shared" si="3"/>
        <v>12</v>
      </c>
      <c r="AP26" s="48">
        <f t="shared" si="4"/>
        <v>11.285714285714286</v>
      </c>
      <c r="AQ26" s="48">
        <f t="shared" si="5"/>
        <v>11</v>
      </c>
      <c r="AR26" s="48">
        <f t="shared" si="6"/>
        <v>12</v>
      </c>
      <c r="AS26" s="48">
        <f t="shared" si="7"/>
        <v>11.666666666666666</v>
      </c>
      <c r="AT26" s="48">
        <f t="shared" si="8"/>
        <v>12.333333333333334</v>
      </c>
      <c r="AU26" s="11">
        <f t="shared" si="9"/>
        <v>12</v>
      </c>
      <c r="AV26" s="11">
        <f t="shared" si="10"/>
        <v>13</v>
      </c>
      <c r="AW26" s="48">
        <f t="shared" si="11"/>
        <v>12</v>
      </c>
      <c r="AX26">
        <f t="shared" si="12"/>
        <v>10.25</v>
      </c>
      <c r="AY26">
        <f t="shared" si="13"/>
        <v>10.25</v>
      </c>
      <c r="AZ26">
        <f t="shared" si="14"/>
        <v>11.4</v>
      </c>
      <c r="BA26">
        <f t="shared" si="15"/>
        <v>10.666666666666666</v>
      </c>
    </row>
    <row r="27" spans="2:53" ht="15.75" thickBot="1">
      <c r="B27" t="s">
        <v>95</v>
      </c>
      <c r="F27" s="57">
        <v>2</v>
      </c>
      <c r="G27" s="56">
        <v>1</v>
      </c>
      <c r="H27" s="58">
        <v>3</v>
      </c>
      <c r="I27" s="32">
        <v>16</v>
      </c>
      <c r="J27" s="16">
        <v>15</v>
      </c>
      <c r="K27" s="30">
        <v>10</v>
      </c>
      <c r="L27" s="45">
        <v>16</v>
      </c>
      <c r="M27" s="25">
        <v>16</v>
      </c>
      <c r="N27" s="16">
        <v>11</v>
      </c>
      <c r="O27" s="16">
        <v>13</v>
      </c>
      <c r="P27" s="25">
        <v>15</v>
      </c>
      <c r="Q27" s="30">
        <v>15</v>
      </c>
      <c r="R27" s="30">
        <v>13</v>
      </c>
      <c r="S27" s="30">
        <v>11</v>
      </c>
      <c r="T27" s="31">
        <v>12</v>
      </c>
      <c r="U27" s="4">
        <v>7</v>
      </c>
      <c r="V27" s="30">
        <v>8</v>
      </c>
      <c r="W27" s="30">
        <v>11</v>
      </c>
      <c r="X27" s="25">
        <v>9</v>
      </c>
      <c r="Y27" s="16">
        <v>12</v>
      </c>
      <c r="Z27" s="30">
        <v>13</v>
      </c>
      <c r="AA27" s="5">
        <v>13</v>
      </c>
      <c r="AB27" s="30">
        <v>14</v>
      </c>
      <c r="AC27" s="23">
        <v>15</v>
      </c>
      <c r="AD27" s="24">
        <v>13</v>
      </c>
      <c r="AE27" s="25">
        <v>13</v>
      </c>
      <c r="AF27" s="25">
        <v>13</v>
      </c>
      <c r="AG27" s="20">
        <v>12</v>
      </c>
      <c r="AH27" s="39">
        <v>10</v>
      </c>
      <c r="AI27" s="25">
        <v>12</v>
      </c>
      <c r="AJ27" s="50">
        <f t="shared" ref="AJ27" si="22">(V27+X27+O27+S27)/4</f>
        <v>10.25</v>
      </c>
      <c r="AK27" s="48">
        <f t="shared" ref="AK27" si="23">(P27+I27+M27+Q27+AI27)/5</f>
        <v>14.8</v>
      </c>
      <c r="AL27" s="48">
        <f t="shared" ref="AL27" si="24">(I27+P27)/2</f>
        <v>15.5</v>
      </c>
      <c r="AM27" s="48"/>
      <c r="AN27" s="83">
        <f t="shared" ref="AN27" si="25">(P27+I27+M27+AC27)/4</f>
        <v>15.5</v>
      </c>
      <c r="AO27" s="48">
        <f t="shared" ref="AO27" si="26">(U27+M27+AI27)/3</f>
        <v>11.666666666666666</v>
      </c>
      <c r="AP27" s="48">
        <f t="shared" si="4"/>
        <v>14.571428571428571</v>
      </c>
      <c r="AQ27" s="48">
        <f t="shared" ref="AQ27" si="27">(V27+I27+P27+Q27+AD27+AG27)/6</f>
        <v>13.166666666666666</v>
      </c>
      <c r="AR27" s="48">
        <f t="shared" ref="AR27" si="28">(AD27+V27+X27+O27+AH27+AG27+S27)/7</f>
        <v>10.857142857142858</v>
      </c>
      <c r="AS27" s="48">
        <f t="shared" ref="AS27" si="29">(V27+X27+O27)/3</f>
        <v>10</v>
      </c>
      <c r="AT27" s="48">
        <f t="shared" ref="AT27" si="30">(AD27+AF27+X27+M27+AG27+AI27)/6</f>
        <v>12.5</v>
      </c>
      <c r="AU27" s="11">
        <f t="shared" ref="AU27" si="31">O27</f>
        <v>13</v>
      </c>
      <c r="AV27" s="11">
        <f t="shared" ref="AV27" si="32">AI27</f>
        <v>12</v>
      </c>
      <c r="AW27" s="48">
        <f t="shared" ref="AW27" si="33">(AD27+AG27)/2</f>
        <v>12.5</v>
      </c>
      <c r="AX27">
        <f t="shared" si="12"/>
        <v>11.25</v>
      </c>
      <c r="AY27">
        <f t="shared" si="13"/>
        <v>15.5</v>
      </c>
      <c r="AZ27">
        <f t="shared" si="14"/>
        <v>12.8</v>
      </c>
      <c r="BA27">
        <f t="shared" si="15"/>
        <v>14.666666666666666</v>
      </c>
    </row>
    <row r="29" spans="2:53">
      <c r="B29" t="s">
        <v>43</v>
      </c>
    </row>
    <row r="30" spans="2:53">
      <c r="B30" t="s">
        <v>49</v>
      </c>
    </row>
    <row r="31" spans="2:53">
      <c r="X31" s="88"/>
      <c r="Y31" s="88"/>
      <c r="Z31" s="88"/>
    </row>
    <row r="32" spans="2:53">
      <c r="X32" s="88"/>
      <c r="Y32" s="88"/>
      <c r="Z32" s="88"/>
    </row>
    <row r="33" spans="24:26">
      <c r="X33" s="88"/>
      <c r="Y33" s="88"/>
      <c r="Z33" s="88"/>
    </row>
    <row r="34" spans="24:26">
      <c r="X34" s="88"/>
      <c r="Y34" s="88"/>
      <c r="Z34" s="88"/>
    </row>
    <row r="35" spans="24:26">
      <c r="X35" s="88"/>
      <c r="Y35" s="88"/>
      <c r="Z35" s="88"/>
    </row>
  </sheetData>
  <mergeCells count="10">
    <mergeCell ref="AU3:AW3"/>
    <mergeCell ref="AJ3:AK3"/>
    <mergeCell ref="D3:E3"/>
    <mergeCell ref="F3:H3"/>
    <mergeCell ref="K2:L2"/>
    <mergeCell ref="C3:C4"/>
    <mergeCell ref="I3:T3"/>
    <mergeCell ref="U3:AC3"/>
    <mergeCell ref="AD3:AI3"/>
    <mergeCell ref="AO3:AT3"/>
  </mergeCells>
  <conditionalFormatting sqref="I5:AI27">
    <cfRule type="cellIs" dxfId="10" priority="1" operator="between">
      <formula>1</formula>
      <formula>10</formula>
    </cfRule>
    <cfRule type="cellIs" dxfId="9" priority="2" operator="between">
      <formula>10</formula>
      <formula>14</formula>
    </cfRule>
    <cfRule type="cellIs" dxfId="8" priority="3" operator="between">
      <formula>15</formula>
      <formula>20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E1" zoomScale="80" zoomScaleNormal="80" workbookViewId="0">
      <selection activeCell="E12" sqref="E12"/>
    </sheetView>
  </sheetViews>
  <sheetFormatPr defaultRowHeight="15" outlineLevelCol="1"/>
  <cols>
    <col min="1" max="4" width="3.42578125" hidden="1" customWidth="1" outlineLevel="1"/>
    <col min="5" max="5" width="18" bestFit="1" customWidth="1" collapsed="1"/>
    <col min="6" max="6" width="2" bestFit="1" customWidth="1"/>
    <col min="7" max="7" width="16.5703125" bestFit="1" customWidth="1"/>
    <col min="8" max="8" width="2" bestFit="1" customWidth="1"/>
    <col min="9" max="9" width="17.28515625" bestFit="1" customWidth="1"/>
    <col min="10" max="10" width="2" bestFit="1" customWidth="1"/>
    <col min="11" max="11" width="16.7109375" bestFit="1" customWidth="1"/>
    <col min="12" max="12" width="2" bestFit="1" customWidth="1"/>
    <col min="13" max="13" width="16.7109375" bestFit="1" customWidth="1"/>
    <col min="14" max="14" width="2" bestFit="1" customWidth="1"/>
    <col min="15" max="17" width="3.28515625" bestFit="1" customWidth="1"/>
    <col min="18" max="20" width="3.28515625" customWidth="1"/>
    <col min="21" max="23" width="3.42578125" bestFit="1" customWidth="1"/>
    <col min="24" max="24" width="5.5703125" bestFit="1" customWidth="1"/>
    <col min="25" max="26" width="3.42578125" bestFit="1" customWidth="1"/>
    <col min="27" max="30" width="5.7109375" customWidth="1"/>
  </cols>
  <sheetData>
    <row r="1" spans="5:30" ht="19.5" thickBot="1">
      <c r="E1" s="166" t="s">
        <v>71</v>
      </c>
      <c r="F1" s="166"/>
      <c r="G1" s="166"/>
      <c r="H1" s="166"/>
      <c r="I1" s="166"/>
      <c r="J1" s="166"/>
      <c r="K1" s="166"/>
      <c r="L1" s="166"/>
      <c r="M1" s="166"/>
      <c r="N1" s="166"/>
      <c r="O1" s="166"/>
      <c r="P1" s="166"/>
      <c r="Q1" s="166"/>
      <c r="R1" s="166"/>
      <c r="S1" s="166"/>
      <c r="T1" s="166"/>
      <c r="U1" s="55"/>
    </row>
    <row r="2" spans="5:30">
      <c r="E2" s="100" t="s">
        <v>84</v>
      </c>
      <c r="F2" s="101"/>
      <c r="G2" s="101"/>
      <c r="H2" s="101"/>
      <c r="I2" s="101"/>
      <c r="J2" s="102"/>
      <c r="K2" s="100" t="s">
        <v>85</v>
      </c>
      <c r="L2" s="101"/>
      <c r="M2" s="101"/>
      <c r="N2" s="102"/>
      <c r="O2" s="100" t="s">
        <v>58</v>
      </c>
      <c r="P2" s="101"/>
      <c r="Q2" s="102"/>
      <c r="R2" s="100" t="s">
        <v>116</v>
      </c>
      <c r="S2" s="101"/>
      <c r="T2" s="101"/>
      <c r="U2" s="100" t="s">
        <v>253</v>
      </c>
      <c r="V2" s="101"/>
      <c r="W2" s="102"/>
      <c r="X2" s="100" t="s">
        <v>254</v>
      </c>
      <c r="Y2" s="101"/>
      <c r="Z2" s="102"/>
      <c r="AA2" s="100" t="s">
        <v>255</v>
      </c>
      <c r="AB2" s="102"/>
      <c r="AC2" s="100" t="s">
        <v>256</v>
      </c>
      <c r="AD2" s="102"/>
    </row>
    <row r="3" spans="5:30">
      <c r="E3" s="110" t="s">
        <v>81</v>
      </c>
      <c r="F3" s="93"/>
      <c r="G3" s="91" t="s">
        <v>82</v>
      </c>
      <c r="H3" s="93"/>
      <c r="I3" s="91" t="s">
        <v>83</v>
      </c>
      <c r="J3" s="111"/>
      <c r="K3" s="110" t="s">
        <v>81</v>
      </c>
      <c r="L3" s="93"/>
      <c r="M3" s="91" t="s">
        <v>83</v>
      </c>
      <c r="N3" s="111"/>
      <c r="O3" s="104"/>
      <c r="P3" s="105"/>
      <c r="Q3" s="106"/>
      <c r="R3" s="104"/>
      <c r="S3" s="105"/>
      <c r="T3" s="105"/>
      <c r="U3" s="104" t="s">
        <v>77</v>
      </c>
      <c r="V3" s="105"/>
      <c r="W3" s="106"/>
      <c r="X3" s="104" t="s">
        <v>167</v>
      </c>
      <c r="Y3" s="105"/>
      <c r="Z3" s="106"/>
      <c r="AA3" s="104" t="s">
        <v>167</v>
      </c>
      <c r="AB3" s="106"/>
      <c r="AC3" s="104" t="s">
        <v>167</v>
      </c>
      <c r="AD3" s="106"/>
    </row>
    <row r="4" spans="5:30" ht="15.75" thickBot="1">
      <c r="E4" s="60" t="s">
        <v>46</v>
      </c>
      <c r="F4" s="63">
        <f>VLOOKUP(E4,Attributes!$B$5:$AW$41,Dropdown!$I$3,FALSE)</f>
        <v>1</v>
      </c>
      <c r="G4" s="64" t="s">
        <v>52</v>
      </c>
      <c r="H4" s="65">
        <f>VLOOKUP(G4,Attributes!$B$5:$AW$41,Dropdown!$J$3,FALSE)</f>
        <v>1</v>
      </c>
      <c r="I4" s="64" t="s">
        <v>51</v>
      </c>
      <c r="J4" s="62">
        <f>VLOOKUP(I4,Attributes!$B$5:$AW$41,Dropdown!$K$3,FALSE)</f>
        <v>1</v>
      </c>
      <c r="K4" s="60" t="s">
        <v>44</v>
      </c>
      <c r="L4" s="65">
        <f>VLOOKUP(K4,Attributes!$B$5:$AW$41,Dropdown!$G$3,FALSE)</f>
        <v>1</v>
      </c>
      <c r="M4" s="64" t="s">
        <v>50</v>
      </c>
      <c r="N4" s="62">
        <f>VLOOKUP(M4,Attributes!$B$5:$AW$41,Dropdown!$H$3,FALSE)</f>
        <v>2</v>
      </c>
      <c r="O4" s="67">
        <f>VLOOKUP(E4,Attributes!$B$5:$AW$41,Dropdown!$L$3,FALSE)</f>
        <v>14.5</v>
      </c>
      <c r="P4" s="68">
        <f>VLOOKUP(G4,Attributes!$B$5:$AW$41,Dropdown!$L$3,FALSE)</f>
        <v>14.5</v>
      </c>
      <c r="Q4" s="69">
        <f>VLOOKUP(I4,Attributes!$B$5:$AW$41,Dropdown!$L$3,FALSE)</f>
        <v>14.75</v>
      </c>
      <c r="R4" s="68">
        <f>VLOOKUP(E4,Attributes!$B$5:$AW$41,Dropdown!$Z$3,FALSE)</f>
        <v>8</v>
      </c>
      <c r="S4" s="68">
        <f>VLOOKUP(G4,Attributes!$B$5:$AW$41,Dropdown!$Z$3,FALSE)</f>
        <v>18</v>
      </c>
      <c r="T4" s="68">
        <f>VLOOKUP(I4,Attributes!$B$5:$AW$41,Dropdown!$Z$3,FALSE)</f>
        <v>7</v>
      </c>
      <c r="U4" s="60">
        <f>VLOOKUP(E$4,Attributes!$B$5:$AW$41,Dropdown!$F$3,FALSE)</f>
        <v>14</v>
      </c>
      <c r="V4" s="61">
        <f>VLOOKUP(G$4,Attributes!$B$5:$AW$41,Dropdown!$F$3,FALSE)</f>
        <v>16</v>
      </c>
      <c r="W4" s="62">
        <f>VLOOKUP(I$4,Attributes!$B$5:$AW$41,Dropdown!$F$3,FALSE)</f>
        <v>16</v>
      </c>
      <c r="X4" s="60">
        <f>(VLOOKUP(E$4,Attributes!$B$5:$AW$41,Dropdown!$AF$3,FALSE)+VLOOKUP(E$4,Attributes!$B$5:$AW$41,Dropdown!$AG$3,FALSE))/2</f>
        <v>15.5</v>
      </c>
      <c r="Y4" s="61">
        <f>(VLOOKUP(G$4,Attributes!$B$5:$AW$41,Dropdown!$AF$3,FALSE)+VLOOKUP(G$4,Attributes!$B$5:$AW$41,Dropdown!$AG$3,FALSE))/2</f>
        <v>14</v>
      </c>
      <c r="Z4" s="62">
        <f>(VLOOKUP(I$4,Attributes!$B$5:$AW$41,Dropdown!$AF$3,FALSE)+VLOOKUP(I$4,Attributes!$B$5:$AW$41,Dropdown!$AG$3,FALSE))/2</f>
        <v>13</v>
      </c>
      <c r="AA4" s="60">
        <f>(VLOOKUP($K$4,Attributes!$B$5:$AW$41,Dropdown!$AF$3,FALSE))</f>
        <v>14</v>
      </c>
      <c r="AB4" s="62">
        <f>(VLOOKUP(M$4,Attributes!$B$5:$AW$41,Dropdown!$AF$3,FALSE))</f>
        <v>16</v>
      </c>
      <c r="AC4" s="60">
        <f>(VLOOKUP(K$4,Attributes!$B$5:$AW$41,Dropdown!$M$3,FALSE))</f>
        <v>16.600000000000001</v>
      </c>
      <c r="AD4" s="62">
        <f>(VLOOKUP(M$4,Attributes!$B$5:$AW$41,Dropdown!$M$3,FALSE))</f>
        <v>13.2</v>
      </c>
    </row>
    <row r="5" spans="5:30" ht="15.75" thickBot="1">
      <c r="E5" s="166" t="s">
        <v>86</v>
      </c>
      <c r="F5" s="166"/>
      <c r="G5" s="166"/>
      <c r="H5" s="166"/>
      <c r="I5" s="166"/>
      <c r="J5" s="166"/>
      <c r="K5" s="166"/>
      <c r="L5" s="166"/>
      <c r="M5" s="166"/>
      <c r="N5" s="166"/>
      <c r="O5" s="166"/>
      <c r="P5" s="166"/>
      <c r="Q5" s="166"/>
      <c r="R5" s="166"/>
      <c r="S5" s="166"/>
      <c r="T5" s="166"/>
    </row>
    <row r="6" spans="5:30">
      <c r="E6" s="100" t="s">
        <v>84</v>
      </c>
      <c r="F6" s="101"/>
      <c r="G6" s="101"/>
      <c r="H6" s="101"/>
      <c r="I6" s="101"/>
      <c r="J6" s="102"/>
      <c r="K6" s="100" t="s">
        <v>85</v>
      </c>
      <c r="L6" s="101"/>
      <c r="M6" s="101"/>
      <c r="N6" s="102"/>
      <c r="O6" s="100" t="s">
        <v>58</v>
      </c>
      <c r="P6" s="101"/>
      <c r="Q6" s="102"/>
      <c r="R6" s="100" t="s">
        <v>116</v>
      </c>
      <c r="S6" s="101"/>
      <c r="T6" s="102"/>
      <c r="U6" s="100" t="s">
        <v>253</v>
      </c>
      <c r="V6" s="101"/>
      <c r="W6" s="102"/>
      <c r="X6" s="100" t="s">
        <v>254</v>
      </c>
      <c r="Y6" s="101"/>
      <c r="Z6" s="102"/>
      <c r="AA6" s="100" t="s">
        <v>255</v>
      </c>
      <c r="AB6" s="102"/>
      <c r="AC6" s="100" t="s">
        <v>256</v>
      </c>
      <c r="AD6" s="102"/>
    </row>
    <row r="7" spans="5:30">
      <c r="E7" s="110" t="s">
        <v>81</v>
      </c>
      <c r="F7" s="93"/>
      <c r="G7" s="91" t="s">
        <v>82</v>
      </c>
      <c r="H7" s="93"/>
      <c r="I7" s="91" t="s">
        <v>83</v>
      </c>
      <c r="J7" s="111"/>
      <c r="K7" s="110" t="s">
        <v>81</v>
      </c>
      <c r="L7" s="93"/>
      <c r="M7" s="91" t="s">
        <v>83</v>
      </c>
      <c r="N7" s="111"/>
      <c r="O7" s="104"/>
      <c r="P7" s="105"/>
      <c r="Q7" s="106"/>
      <c r="R7" s="104"/>
      <c r="S7" s="105"/>
      <c r="T7" s="106"/>
      <c r="U7" s="104" t="s">
        <v>77</v>
      </c>
      <c r="V7" s="105"/>
      <c r="W7" s="106"/>
      <c r="X7" s="104" t="s">
        <v>167</v>
      </c>
      <c r="Y7" s="105"/>
      <c r="Z7" s="106"/>
      <c r="AA7" s="104" t="s">
        <v>167</v>
      </c>
      <c r="AB7" s="106"/>
      <c r="AC7" s="104" t="s">
        <v>167</v>
      </c>
      <c r="AD7" s="106"/>
    </row>
    <row r="8" spans="5:30" ht="15.75" thickBot="1">
      <c r="E8" s="60" t="s">
        <v>56</v>
      </c>
      <c r="F8" s="63">
        <f>VLOOKUP(E8,Attributes!$B$5:$AW$41,Dropdown!$I$3,FALSE)</f>
        <v>1</v>
      </c>
      <c r="G8" s="64" t="s">
        <v>48</v>
      </c>
      <c r="H8" s="65">
        <f>VLOOKUP(G8,Attributes!$B$5:$AW$41,Dropdown!$J$3,FALSE)</f>
        <v>1</v>
      </c>
      <c r="I8" s="64" t="s">
        <v>57</v>
      </c>
      <c r="J8" s="62">
        <f>VLOOKUP(I8,Attributes!$B$5:$AW$41,Dropdown!$K$3,FALSE)</f>
        <v>1</v>
      </c>
      <c r="K8" s="60" t="s">
        <v>108</v>
      </c>
      <c r="L8" s="65">
        <f>VLOOKUP(K8,Attributes!$B$5:$AW$41,Dropdown!$G$3,FALSE)</f>
        <v>1</v>
      </c>
      <c r="M8" s="60" t="s">
        <v>54</v>
      </c>
      <c r="N8" s="62">
        <f>VLOOKUP(M8,Attributes!$B$5:$AW$41,Dropdown!$H$3,FALSE)</f>
        <v>1</v>
      </c>
      <c r="O8" s="67">
        <f>VLOOKUP(E8,Attributes!$B$5:$AW$41,Dropdown!$L$3,FALSE)</f>
        <v>13.25</v>
      </c>
      <c r="P8" s="68">
        <f>VLOOKUP(G8,Attributes!$B$5:$AW$41,Dropdown!$L$3,FALSE)</f>
        <v>16.25</v>
      </c>
      <c r="Q8" s="69">
        <f>VLOOKUP(I8,Attributes!$B$5:$AW$41,Dropdown!$L$3,FALSE)</f>
        <v>10.5</v>
      </c>
      <c r="R8" s="68">
        <f>VLOOKUP(E8,Attributes!$B$5:$AW$41,Dropdown!$Z$3,FALSE)</f>
        <v>8</v>
      </c>
      <c r="S8" s="68">
        <f>VLOOKUP(G8,Attributes!$B$5:$AW$41,Dropdown!$Z$3,FALSE)</f>
        <v>15</v>
      </c>
      <c r="T8" s="68">
        <f>VLOOKUP(I8,Attributes!$B$5:$AW$41,Dropdown!$Z$3,FALSE)</f>
        <v>12</v>
      </c>
      <c r="U8" s="60">
        <f>VLOOKUP(E$8,Attributes!$B$5:$AW$41,Dropdown!$F$3,FALSE)</f>
        <v>15</v>
      </c>
      <c r="V8" s="61">
        <f>VLOOKUP(G$8,Attributes!$B$5:$AW$41,Dropdown!$F$3,FALSE)</f>
        <v>17</v>
      </c>
      <c r="W8" s="62">
        <f>VLOOKUP(I$8,Attributes!$B$5:$AW$41,Dropdown!$F$3,FALSE)</f>
        <v>13</v>
      </c>
      <c r="X8" s="60">
        <f>(VLOOKUP(E$8,Attributes!$B$5:$AW$41,Dropdown!$AF$3,FALSE)+VLOOKUP(E$8,Attributes!$B$5:$AW$41,Dropdown!$AG$3,FALSE))/2</f>
        <v>12.5</v>
      </c>
      <c r="Y8" s="61">
        <f>(VLOOKUP(G$8,Attributes!$B$5:$AW$41,Dropdown!$AF$3,FALSE)+VLOOKUP(G$8,Attributes!$B$5:$AW$41,Dropdown!$AG$3,FALSE))/2</f>
        <v>15</v>
      </c>
      <c r="Z8" s="62">
        <f>(VLOOKUP(I$8,Attributes!$B$5:$AW$41,Dropdown!$AF$3,FALSE)+VLOOKUP(I$8,Attributes!$B$5:$AW$41,Dropdown!$AG$3,FALSE))/2</f>
        <v>12</v>
      </c>
      <c r="AA8" s="60">
        <f>(VLOOKUP(K$8,Attributes!$B$5:$AW$41,Dropdown!$AF$3,FALSE))</f>
        <v>19</v>
      </c>
      <c r="AB8" s="62">
        <f>(VLOOKUP(M$8,Attributes!$B$5:$AW$41,Dropdown!$AF$3,FALSE))</f>
        <v>13</v>
      </c>
      <c r="AC8" s="60">
        <f>(VLOOKUP(K$8,Attributes!$B$5:$AW$41,Dropdown!$M$3,FALSE))</f>
        <v>15</v>
      </c>
      <c r="AD8" s="62">
        <f>(VLOOKUP(M$8,Attributes!$B$5:$AW$41,Dropdown!$M$3,FALSE))</f>
        <v>17</v>
      </c>
    </row>
    <row r="9" spans="5:30" ht="15.75" thickBot="1">
      <c r="E9" s="166" t="s">
        <v>87</v>
      </c>
      <c r="F9" s="166"/>
      <c r="G9" s="166"/>
      <c r="H9" s="166"/>
      <c r="I9" s="166"/>
      <c r="J9" s="166"/>
      <c r="K9" s="166"/>
      <c r="L9" s="166"/>
      <c r="M9" s="166"/>
      <c r="N9" s="166"/>
      <c r="O9" s="166"/>
      <c r="P9" s="166"/>
      <c r="Q9" s="166"/>
      <c r="R9" s="166"/>
      <c r="S9" s="166"/>
      <c r="T9" s="166"/>
    </row>
    <row r="10" spans="5:30">
      <c r="E10" s="100" t="s">
        <v>84</v>
      </c>
      <c r="F10" s="101"/>
      <c r="G10" s="101"/>
      <c r="H10" s="101"/>
      <c r="I10" s="101"/>
      <c r="J10" s="102"/>
      <c r="K10" s="100" t="s">
        <v>85</v>
      </c>
      <c r="L10" s="101"/>
      <c r="M10" s="101"/>
      <c r="N10" s="102"/>
      <c r="O10" s="100" t="s">
        <v>58</v>
      </c>
      <c r="P10" s="101"/>
      <c r="Q10" s="102"/>
      <c r="R10" s="100" t="s">
        <v>116</v>
      </c>
      <c r="S10" s="101"/>
      <c r="T10" s="102"/>
      <c r="U10" s="100" t="s">
        <v>253</v>
      </c>
      <c r="V10" s="101"/>
      <c r="W10" s="102"/>
      <c r="X10" s="100" t="s">
        <v>254</v>
      </c>
      <c r="Y10" s="101"/>
      <c r="Z10" s="102"/>
      <c r="AA10" s="100" t="s">
        <v>255</v>
      </c>
      <c r="AB10" s="102"/>
      <c r="AC10" s="100" t="s">
        <v>256</v>
      </c>
      <c r="AD10" s="102"/>
    </row>
    <row r="11" spans="5:30">
      <c r="E11" s="110" t="s">
        <v>81</v>
      </c>
      <c r="F11" s="93"/>
      <c r="G11" s="91" t="s">
        <v>82</v>
      </c>
      <c r="H11" s="93"/>
      <c r="I11" s="91" t="s">
        <v>83</v>
      </c>
      <c r="J11" s="111"/>
      <c r="K11" s="110" t="s">
        <v>81</v>
      </c>
      <c r="L11" s="93"/>
      <c r="M11" s="91" t="s">
        <v>83</v>
      </c>
      <c r="N11" s="111"/>
      <c r="O11" s="104"/>
      <c r="P11" s="105"/>
      <c r="Q11" s="106"/>
      <c r="R11" s="104"/>
      <c r="S11" s="105"/>
      <c r="T11" s="106"/>
      <c r="U11" s="104" t="s">
        <v>77</v>
      </c>
      <c r="V11" s="105"/>
      <c r="W11" s="106"/>
      <c r="X11" s="104" t="s">
        <v>167</v>
      </c>
      <c r="Y11" s="105"/>
      <c r="Z11" s="106"/>
      <c r="AA11" s="104" t="s">
        <v>167</v>
      </c>
      <c r="AB11" s="106"/>
      <c r="AC11" s="104" t="s">
        <v>167</v>
      </c>
      <c r="AD11" s="106"/>
    </row>
    <row r="12" spans="5:30" ht="15.75" thickBot="1">
      <c r="E12" s="79" t="s">
        <v>109</v>
      </c>
      <c r="F12" s="80">
        <f>VLOOKUP(E12,Attributes!$B$5:$AW$41,Dropdown!$I$3,FALSE)</f>
        <v>1</v>
      </c>
      <c r="G12" s="15" t="s">
        <v>95</v>
      </c>
      <c r="H12" s="14">
        <f>VLOOKUP(G12,Attributes!$B$5:$AW$41,Dropdown!$J$3,FALSE)</f>
        <v>1</v>
      </c>
      <c r="I12" s="15" t="s">
        <v>41</v>
      </c>
      <c r="J12" s="66">
        <f>VLOOKUP(I12,Attributes!$B$5:$AW$41,Dropdown!$K$3,FALSE)</f>
        <v>2</v>
      </c>
      <c r="K12" s="60" t="s">
        <v>97</v>
      </c>
      <c r="L12" s="14">
        <f>VLOOKUP(K12,Attributes!$B$5:$AW$41,Dropdown!$G$3,FALSE)</f>
        <v>1</v>
      </c>
      <c r="M12" s="60" t="s">
        <v>115</v>
      </c>
      <c r="N12" s="66">
        <f>VLOOKUP(M12,Attributes!$B$5:$AW$41,Dropdown!$H$3,FALSE)</f>
        <v>1</v>
      </c>
      <c r="O12" s="67">
        <f>VLOOKUP(E12,Attributes!$B$5:$AW$41,Dropdown!$L$3,FALSE)</f>
        <v>14.5</v>
      </c>
      <c r="P12" s="68">
        <f>VLOOKUP(G12,Attributes!$B$5:$AW$41,Dropdown!$L$3,FALSE)</f>
        <v>10.25</v>
      </c>
      <c r="Q12" s="69">
        <f>VLOOKUP(I12,Attributes!$B$5:$AW$41,Dropdown!$L$3,FALSE)</f>
        <v>10.25</v>
      </c>
      <c r="R12" s="68">
        <f>VLOOKUP(E12,Attributes!$B$5:$AW$41,Dropdown!$Z$3,FALSE)</f>
        <v>5</v>
      </c>
      <c r="S12" s="68">
        <f>VLOOKUP(G12,Attributes!$B$5:$AW$41,Dropdown!$Z$3,FALSE)</f>
        <v>16</v>
      </c>
      <c r="T12" s="68">
        <f>VLOOKUP(I12,Attributes!$B$5:$AW$41,Dropdown!$Z$3,FALSE)</f>
        <v>9</v>
      </c>
      <c r="U12" s="60">
        <f>VLOOKUP(E$12,Attributes!$B$5:$AW$41,Dropdown!$F$3,FALSE)</f>
        <v>14</v>
      </c>
      <c r="V12" s="61">
        <f>VLOOKUP(G$12,Attributes!$B$5:$AW$41,Dropdown!$F$3,FALSE)</f>
        <v>13</v>
      </c>
      <c r="W12" s="62">
        <f>VLOOKUP(I$12,Attributes!$B$5:$AW$41,Dropdown!$F$3,FALSE)</f>
        <v>13</v>
      </c>
      <c r="X12" s="60">
        <f>(VLOOKUP(E$12,Attributes!$B$5:$AW$41,Dropdown!$AF$3,FALSE)+VLOOKUP(E$12,Attributes!$B$5:$AW$41,Dropdown!$AG$3,FALSE))/2</f>
        <v>14.5</v>
      </c>
      <c r="Y12" s="61">
        <f>(VLOOKUP(G$12,Attributes!$B$5:$AW$41,Dropdown!$AF$3,FALSE)+VLOOKUP(G$12,Attributes!$B$5:$AW$41,Dropdown!$AG$3,FALSE))/2</f>
        <v>12</v>
      </c>
      <c r="Z12" s="62">
        <f>(VLOOKUP(I$12,Attributes!$B$5:$AW$41,Dropdown!$AF$3,FALSE)+VLOOKUP(I$12,Attributes!$B$5:$AW$41,Dropdown!$AG$3,FALSE))/2</f>
        <v>13</v>
      </c>
      <c r="AA12" s="60">
        <f>(VLOOKUP(K$8,Attributes!$B$5:$AW$41,Dropdown!$AF$3,FALSE))</f>
        <v>19</v>
      </c>
      <c r="AB12" s="62">
        <f>(VLOOKUP(M$8,Attributes!$B$5:$AW$41,Dropdown!$AF$3,FALSE))</f>
        <v>13</v>
      </c>
      <c r="AC12" s="60">
        <f>(VLOOKUP(K$12,Attributes!$B$5:$AW$41,Dropdown!$M$3,FALSE))</f>
        <v>17.2</v>
      </c>
      <c r="AD12" s="62">
        <f>(VLOOKUP(M$12,Attributes!$B$5:$AW$41,Dropdown!$M$3,FALSE))</f>
        <v>14.8</v>
      </c>
    </row>
    <row r="13" spans="5:30" ht="15.75" thickBot="1">
      <c r="E13" s="182" t="s">
        <v>93</v>
      </c>
      <c r="F13" s="183"/>
      <c r="G13" s="183"/>
      <c r="H13" s="183"/>
      <c r="I13" s="183"/>
      <c r="J13" s="183"/>
      <c r="K13" s="183"/>
      <c r="L13" s="183"/>
      <c r="M13" s="183"/>
      <c r="N13" s="183"/>
      <c r="O13" s="183"/>
      <c r="P13" s="183"/>
      <c r="Q13" s="183"/>
      <c r="R13" s="183"/>
      <c r="S13" s="183"/>
      <c r="T13" s="183"/>
    </row>
    <row r="14" spans="5:30">
      <c r="E14" s="100" t="s">
        <v>84</v>
      </c>
      <c r="F14" s="101"/>
      <c r="G14" s="101"/>
      <c r="H14" s="101"/>
      <c r="I14" s="101"/>
      <c r="J14" s="102"/>
      <c r="K14" s="100"/>
      <c r="L14" s="101"/>
      <c r="M14" s="101"/>
      <c r="N14" s="102"/>
      <c r="O14" s="100" t="s">
        <v>58</v>
      </c>
      <c r="P14" s="101"/>
      <c r="Q14" s="102"/>
      <c r="R14" s="100" t="s">
        <v>116</v>
      </c>
      <c r="S14" s="101"/>
      <c r="T14" s="102"/>
      <c r="U14" s="100" t="s">
        <v>253</v>
      </c>
      <c r="V14" s="101"/>
      <c r="W14" s="102"/>
      <c r="X14" s="100" t="s">
        <v>254</v>
      </c>
      <c r="Y14" s="101"/>
      <c r="Z14" s="102"/>
    </row>
    <row r="15" spans="5:30">
      <c r="E15" s="110" t="s">
        <v>81</v>
      </c>
      <c r="F15" s="93"/>
      <c r="G15" s="91" t="s">
        <v>82</v>
      </c>
      <c r="H15" s="93"/>
      <c r="I15" s="91" t="s">
        <v>83</v>
      </c>
      <c r="J15" s="111"/>
      <c r="K15" s="110"/>
      <c r="L15" s="93"/>
      <c r="M15" s="91"/>
      <c r="N15" s="111"/>
      <c r="O15" s="104"/>
      <c r="P15" s="105"/>
      <c r="Q15" s="106"/>
      <c r="R15" s="104"/>
      <c r="S15" s="105"/>
      <c r="T15" s="106"/>
      <c r="U15" s="104" t="s">
        <v>77</v>
      </c>
      <c r="V15" s="105"/>
      <c r="W15" s="106"/>
      <c r="X15" s="104" t="s">
        <v>167</v>
      </c>
      <c r="Y15" s="105"/>
      <c r="Z15" s="106"/>
    </row>
    <row r="16" spans="5:30" ht="15.75" thickBot="1">
      <c r="E16" s="60" t="s">
        <v>55</v>
      </c>
      <c r="F16" s="63">
        <f>VLOOKUP(E16,Attributes!$B$5:$AW$41,Dropdown!$I$3,FALSE)</f>
        <v>1</v>
      </c>
      <c r="G16" s="64" t="s">
        <v>45</v>
      </c>
      <c r="H16" s="65">
        <f>VLOOKUP(G16,Attributes!$B$5:$AW$41,Dropdown!$J$3,FALSE)</f>
        <v>1</v>
      </c>
      <c r="I16" s="64" t="s">
        <v>53</v>
      </c>
      <c r="J16" s="62">
        <f>VLOOKUP(I16,Attributes!$B$5:$AW$41,Dropdown!$K$3,FALSE)</f>
        <v>1</v>
      </c>
      <c r="K16" s="60"/>
      <c r="L16" s="65"/>
      <c r="M16" s="64"/>
      <c r="N16" s="62"/>
      <c r="O16" s="67">
        <f>VLOOKUP(E16,Attributes!$B$5:$AW$41,Dropdown!$L$3,FALSE)</f>
        <v>11.25</v>
      </c>
      <c r="P16" s="68">
        <f>VLOOKUP(G16,Attributes!$B$5:$AW$41,Dropdown!$L$3,FALSE)</f>
        <v>12.75</v>
      </c>
      <c r="Q16" s="69">
        <f>VLOOKUP(I16,Attributes!$B$5:$AW$41,Dropdown!$L$3,FALSE)</f>
        <v>12</v>
      </c>
      <c r="R16" s="68">
        <f>VLOOKUP(E16,Attributes!$B$5:$AW$41,Dropdown!$Z$3,FALSE)</f>
        <v>9</v>
      </c>
      <c r="S16" s="68">
        <f>VLOOKUP(G16,Attributes!$B$5:$AW$41,Dropdown!$Z$3,FALSE)</f>
        <v>13</v>
      </c>
      <c r="T16" s="68">
        <f>VLOOKUP(I16,Attributes!$B$5:$AW$41,Dropdown!$Z$3,FALSE)</f>
        <v>9</v>
      </c>
      <c r="U16" s="60">
        <f>VLOOKUP(E$16,Attributes!$B$5:$AW$41,Dropdown!$F$3,FALSE)</f>
        <v>12</v>
      </c>
      <c r="V16" s="61">
        <f>VLOOKUP(G$16,Attributes!$B$5:$AW$41,Dropdown!$F$3,FALSE)</f>
        <v>14</v>
      </c>
      <c r="W16" s="62">
        <f>VLOOKUP(I$16,Attributes!$B$5:$AW$41,Dropdown!$F$3,FALSE)</f>
        <v>11</v>
      </c>
      <c r="X16" s="60">
        <f>(VLOOKUP(E$16,Attributes!$B$5:$AW$41,Dropdown!$AF$3,FALSE)+VLOOKUP(E$16,Attributes!$B$5:$AW$41,Dropdown!$AG$3,FALSE))/2</f>
        <v>10</v>
      </c>
      <c r="Y16" s="61">
        <f>(VLOOKUP(G$16,Attributes!$B$5:$AW$41,Dropdown!$AF$3,FALSE)+VLOOKUP(G$16,Attributes!$B$5:$AW$41,Dropdown!$AG$3,FALSE))/2</f>
        <v>12</v>
      </c>
      <c r="Z16" s="62">
        <f>(VLOOKUP(I$16,Attributes!$B$5:$AW$41,Dropdown!$AF$3,FALSE)+VLOOKUP(I$16,Attributes!$B$5:$AW$41,Dropdown!$AG$3,FALSE))/2</f>
        <v>11.5</v>
      </c>
    </row>
    <row r="17" spans="1:20" ht="19.5" thickBot="1">
      <c r="E17" s="112" t="s">
        <v>88</v>
      </c>
      <c r="F17" s="113"/>
      <c r="G17" s="113"/>
      <c r="H17" s="114"/>
      <c r="I17" s="74"/>
      <c r="J17" s="74"/>
      <c r="K17" s="112" t="s">
        <v>91</v>
      </c>
      <c r="L17" s="113"/>
      <c r="M17" s="113"/>
      <c r="N17" s="114"/>
    </row>
    <row r="18" spans="1:20">
      <c r="A18" s="119" t="s">
        <v>58</v>
      </c>
      <c r="B18" s="119"/>
      <c r="C18" s="119" t="s">
        <v>116</v>
      </c>
      <c r="D18" s="106"/>
      <c r="E18" s="107" t="s">
        <v>84</v>
      </c>
      <c r="F18" s="108"/>
      <c r="G18" s="108"/>
      <c r="H18" s="109"/>
      <c r="I18" t="s">
        <v>90</v>
      </c>
      <c r="J18" s="75"/>
      <c r="K18" s="100" t="s">
        <v>85</v>
      </c>
      <c r="L18" s="101"/>
      <c r="M18" s="101"/>
      <c r="N18" s="102"/>
      <c r="O18" s="86"/>
      <c r="P18" s="86"/>
      <c r="Q18" s="86"/>
      <c r="R18" s="86"/>
      <c r="S18" s="86"/>
      <c r="T18" s="86"/>
    </row>
    <row r="19" spans="1:20">
      <c r="A19" s="119"/>
      <c r="B19" s="119"/>
      <c r="C19" s="119"/>
      <c r="D19" s="106"/>
      <c r="E19" s="110" t="s">
        <v>81</v>
      </c>
      <c r="F19" s="93"/>
      <c r="G19" s="91" t="s">
        <v>83</v>
      </c>
      <c r="H19" s="111"/>
      <c r="J19" s="76"/>
      <c r="K19" s="110" t="s">
        <v>81</v>
      </c>
      <c r="L19" s="93"/>
      <c r="M19" s="91" t="s">
        <v>83</v>
      </c>
      <c r="N19" s="111"/>
      <c r="O19" s="76"/>
      <c r="P19" s="76"/>
      <c r="Q19" s="76"/>
      <c r="R19" s="76"/>
      <c r="S19" s="76"/>
      <c r="T19" s="76"/>
    </row>
    <row r="20" spans="1:20" ht="15.75" thickBot="1">
      <c r="A20" s="48">
        <f>VLOOKUP(E20,Attributes!$B$5:$AW$41,Dropdown!$L$3,FALSE)</f>
        <v>14.75</v>
      </c>
      <c r="B20" s="48">
        <f>VLOOKUP(G20,Attributes!$B$5:$AW$41,Dropdown!$L$3,FALSE)</f>
        <v>10.25</v>
      </c>
      <c r="C20">
        <f>VLOOKUP(E20,Attributes!$B$5:$AW$41,Dropdown!$Z$3,FALSE)</f>
        <v>7</v>
      </c>
      <c r="D20">
        <f>VLOOKUP(G20,Attributes!$B$5:$AW$41,Dropdown!$Z$3,FALSE)</f>
        <v>16</v>
      </c>
      <c r="E20" s="60" t="s">
        <v>51</v>
      </c>
      <c r="F20" s="63">
        <f>VLOOKUP(E20,Attributes!$B$5:$AW$41,Dropdown!$I$3,FALSE)</f>
        <v>2</v>
      </c>
      <c r="G20" s="64" t="s">
        <v>95</v>
      </c>
      <c r="H20" s="62">
        <f>VLOOKUP(G20,Attributes!$B$5:$AW$41,Dropdown!$J$3,FALSE)</f>
        <v>1</v>
      </c>
      <c r="I20" s="77">
        <f>(VLOOKUP(E20,Attributes!$B$5:$AW$41,Dropdown!$P$3,FALSE)+VLOOKUP(G20,Attributes!$B$5:$AW$41,Dropdown!$P$3,FALSE))/2</f>
        <v>15</v>
      </c>
      <c r="J20" s="13"/>
      <c r="K20" s="60" t="s">
        <v>108</v>
      </c>
      <c r="L20" s="65">
        <f>VLOOKUP(K20,Attributes!$B$5:$AW$41,Dropdown!$G$3,FALSE)</f>
        <v>1</v>
      </c>
      <c r="M20" s="64" t="s">
        <v>50</v>
      </c>
      <c r="N20" s="62">
        <f>VLOOKUP(M20,Attributes!$B$5:$AW$41,Dropdown!$H$3,FALSE)</f>
        <v>2</v>
      </c>
      <c r="O20" s="13"/>
      <c r="P20" s="13"/>
      <c r="Q20" s="13"/>
      <c r="R20" s="13"/>
      <c r="S20" s="13"/>
      <c r="T20" s="13"/>
    </row>
    <row r="21" spans="1:20" ht="19.5" thickBot="1">
      <c r="E21" s="115" t="s">
        <v>89</v>
      </c>
      <c r="F21" s="116"/>
      <c r="G21" s="116"/>
      <c r="H21" s="117"/>
      <c r="I21" s="74"/>
      <c r="J21" s="74"/>
      <c r="K21" s="115" t="s">
        <v>91</v>
      </c>
      <c r="L21" s="116"/>
      <c r="M21" s="116"/>
      <c r="N21" s="117"/>
    </row>
    <row r="22" spans="1:20">
      <c r="A22" s="119" t="s">
        <v>58</v>
      </c>
      <c r="B22" s="119"/>
      <c r="C22" s="119" t="s">
        <v>116</v>
      </c>
      <c r="D22" s="106"/>
      <c r="E22" s="107" t="s">
        <v>84</v>
      </c>
      <c r="F22" s="108"/>
      <c r="G22" s="108"/>
      <c r="H22" s="109"/>
      <c r="I22" t="s">
        <v>90</v>
      </c>
      <c r="J22" s="75"/>
      <c r="K22" s="107" t="s">
        <v>92</v>
      </c>
      <c r="L22" s="108"/>
      <c r="M22" s="108"/>
      <c r="N22" s="109"/>
      <c r="O22" s="78"/>
      <c r="P22" s="78"/>
      <c r="Q22" s="78"/>
      <c r="R22" s="86"/>
      <c r="S22" s="86"/>
      <c r="T22" s="86"/>
    </row>
    <row r="23" spans="1:20">
      <c r="A23" s="119"/>
      <c r="B23" s="119"/>
      <c r="C23" s="119"/>
      <c r="D23" s="106"/>
      <c r="E23" s="110" t="s">
        <v>81</v>
      </c>
      <c r="F23" s="93"/>
      <c r="G23" s="91" t="s">
        <v>83</v>
      </c>
      <c r="H23" s="111"/>
      <c r="J23" s="76"/>
      <c r="K23" s="70" t="s">
        <v>81</v>
      </c>
      <c r="L23" s="71"/>
      <c r="M23" s="72" t="s">
        <v>83</v>
      </c>
      <c r="N23" s="73"/>
      <c r="O23" s="76"/>
      <c r="P23" s="76"/>
      <c r="Q23" s="76"/>
      <c r="R23" s="76"/>
      <c r="S23" s="76"/>
      <c r="T23" s="76"/>
    </row>
    <row r="24" spans="1:20" ht="15.75" thickBot="1">
      <c r="A24" s="48">
        <f>VLOOKUP(E24,Attributes!$B$5:$AW$41,Dropdown!$L$3,FALSE)</f>
        <v>10.25</v>
      </c>
      <c r="B24" s="48">
        <f>VLOOKUP(G24,Attributes!$B$5:$AW$41,Dropdown!$L$3,FALSE)</f>
        <v>14.5</v>
      </c>
      <c r="C24">
        <f>VLOOKUP(E24,Attributes!$B$5:$AW$41,Dropdown!$Z$3,FALSE)</f>
        <v>9</v>
      </c>
      <c r="D24">
        <f>VLOOKUP(G24,Attributes!$B$5:$AW$41,Dropdown!$Z$3,FALSE)</f>
        <v>18</v>
      </c>
      <c r="E24" s="60" t="s">
        <v>41</v>
      </c>
      <c r="F24" s="63">
        <f>VLOOKUP(E24,Attributes!$B$5:$AW$41,Dropdown!$I$3,FALSE)</f>
        <v>1</v>
      </c>
      <c r="G24" s="64" t="s">
        <v>52</v>
      </c>
      <c r="H24" s="62">
        <f>VLOOKUP(G24,Attributes!$B$5:$AW$41,Dropdown!$J$3,FALSE)</f>
        <v>1</v>
      </c>
      <c r="I24" s="77">
        <f>(VLOOKUP(E24,Attributes!$B$5:$AW$41,Dropdown!$P$3,FALSE)+VLOOKUP(G24,Attributes!$B$5:$AW$41,Dropdown!$P$3,FALSE))/2</f>
        <v>14.125</v>
      </c>
      <c r="J24" s="13"/>
      <c r="K24" s="60" t="s">
        <v>44</v>
      </c>
      <c r="L24" s="65">
        <f>VLOOKUP(K24,Attributes!$B$5:$AW$41,Dropdown!$G$3,FALSE)</f>
        <v>1</v>
      </c>
      <c r="M24" s="60" t="s">
        <v>115</v>
      </c>
      <c r="N24" s="62">
        <f>VLOOKUP(M24,Attributes!$B$5:$AW$41,Dropdown!$H$3,FALSE)</f>
        <v>1</v>
      </c>
      <c r="O24" s="13"/>
      <c r="P24" s="13"/>
      <c r="Q24" s="13"/>
      <c r="R24" s="13"/>
      <c r="S24" s="13"/>
      <c r="T24" s="13"/>
    </row>
    <row r="27" spans="1:20">
      <c r="E27" s="87" t="s">
        <v>41</v>
      </c>
      <c r="G27" s="87" t="s">
        <v>52</v>
      </c>
    </row>
    <row r="28" spans="1:20">
      <c r="E28" s="87" t="s">
        <v>45</v>
      </c>
      <c r="G28" s="87" t="s">
        <v>53</v>
      </c>
    </row>
    <row r="29" spans="1:20">
      <c r="E29" s="87" t="s">
        <v>46</v>
      </c>
      <c r="G29" t="s">
        <v>55</v>
      </c>
      <c r="K29" t="s">
        <v>114</v>
      </c>
    </row>
    <row r="30" spans="1:20">
      <c r="E30" t="s">
        <v>47</v>
      </c>
      <c r="G30" s="87" t="s">
        <v>56</v>
      </c>
      <c r="K30" t="s">
        <v>113</v>
      </c>
    </row>
    <row r="31" spans="1:20">
      <c r="E31" s="87" t="s">
        <v>109</v>
      </c>
      <c r="G31" t="s">
        <v>94</v>
      </c>
      <c r="K31" t="s">
        <v>111</v>
      </c>
    </row>
    <row r="32" spans="1:20">
      <c r="E32" s="87" t="s">
        <v>110</v>
      </c>
      <c r="G32" s="87" t="s">
        <v>57</v>
      </c>
      <c r="K32" t="s">
        <v>112</v>
      </c>
    </row>
    <row r="33" spans="5:7">
      <c r="E33" s="87" t="s">
        <v>48</v>
      </c>
      <c r="G33" t="s">
        <v>96</v>
      </c>
    </row>
    <row r="34" spans="5:7">
      <c r="E34" s="87" t="s">
        <v>51</v>
      </c>
      <c r="G34" s="87" t="s">
        <v>95</v>
      </c>
    </row>
  </sheetData>
  <mergeCells count="72">
    <mergeCell ref="AA2:AB3"/>
    <mergeCell ref="AA6:AB7"/>
    <mergeCell ref="AA10:AB11"/>
    <mergeCell ref="AC2:AD3"/>
    <mergeCell ref="AC6:AD7"/>
    <mergeCell ref="AC10:AD11"/>
    <mergeCell ref="U6:W7"/>
    <mergeCell ref="X6:Z7"/>
    <mergeCell ref="U10:W11"/>
    <mergeCell ref="X10:Z11"/>
    <mergeCell ref="U14:W15"/>
    <mergeCell ref="X14:Z15"/>
    <mergeCell ref="U2:W3"/>
    <mergeCell ref="X2:Z3"/>
    <mergeCell ref="A18:B19"/>
    <mergeCell ref="C18:D19"/>
    <mergeCell ref="A22:B23"/>
    <mergeCell ref="C22:D23"/>
    <mergeCell ref="K21:N21"/>
    <mergeCell ref="K22:N22"/>
    <mergeCell ref="K19:L19"/>
    <mergeCell ref="M19:N19"/>
    <mergeCell ref="K14:N14"/>
    <mergeCell ref="K15:L15"/>
    <mergeCell ref="M15:N15"/>
    <mergeCell ref="E23:F23"/>
    <mergeCell ref="G23:H23"/>
    <mergeCell ref="E17:H17"/>
    <mergeCell ref="E18:H18"/>
    <mergeCell ref="E21:H21"/>
    <mergeCell ref="E22:H22"/>
    <mergeCell ref="E13:T13"/>
    <mergeCell ref="E14:J14"/>
    <mergeCell ref="E19:F19"/>
    <mergeCell ref="G19:H19"/>
    <mergeCell ref="I15:J15"/>
    <mergeCell ref="K17:N17"/>
    <mergeCell ref="K18:N18"/>
    <mergeCell ref="E15:F15"/>
    <mergeCell ref="G15:H15"/>
    <mergeCell ref="O14:Q15"/>
    <mergeCell ref="R14:T15"/>
    <mergeCell ref="E10:J10"/>
    <mergeCell ref="K10:N10"/>
    <mergeCell ref="E11:F11"/>
    <mergeCell ref="G11:H11"/>
    <mergeCell ref="I11:J11"/>
    <mergeCell ref="K11:L11"/>
    <mergeCell ref="M11:N11"/>
    <mergeCell ref="O10:Q11"/>
    <mergeCell ref="R10:T11"/>
    <mergeCell ref="E1:T1"/>
    <mergeCell ref="E5:T5"/>
    <mergeCell ref="E6:J6"/>
    <mergeCell ref="K6:N6"/>
    <mergeCell ref="O2:Q3"/>
    <mergeCell ref="E3:F3"/>
    <mergeCell ref="G3:H3"/>
    <mergeCell ref="I3:J3"/>
    <mergeCell ref="E2:J2"/>
    <mergeCell ref="K3:L3"/>
    <mergeCell ref="M3:N3"/>
    <mergeCell ref="R2:T3"/>
    <mergeCell ref="R6:T7"/>
    <mergeCell ref="K2:N2"/>
    <mergeCell ref="E9:T9"/>
    <mergeCell ref="O6:Q7"/>
    <mergeCell ref="E7:F7"/>
    <mergeCell ref="G7:H7"/>
    <mergeCell ref="I7:J7"/>
    <mergeCell ref="K7:L7"/>
    <mergeCell ref="M7:N7"/>
  </mergeCells>
  <hyperlinks>
    <hyperlink ref="E1:T1" location="'1st'!A1" display="First Line"/>
    <hyperlink ref="E5:T5" location="'2nd'!A1" display="Second Line"/>
    <hyperlink ref="E9:T9" location="'3rd'!A1" display="Third Line"/>
    <hyperlink ref="E13:T13" location="'4th'!A1" display="Fourth Line"/>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Dropdown!$B$2:$B$10</xm:f>
          </x14:formula1>
          <xm:sqref>G24</xm:sqref>
        </x14:dataValidation>
        <x14:dataValidation type="list" allowBlank="1" showInputMessage="1" showErrorMessage="1">
          <x14:formula1>
            <xm:f>Dropdown!$E$2:$E$9</xm:f>
          </x14:formula1>
          <xm:sqref>M16 M20</xm:sqref>
        </x14:dataValidation>
        <x14:dataValidation type="list" allowBlank="1" showInputMessage="1" showErrorMessage="1">
          <x14:formula1>
            <xm:f>Dropdown!$D$2:$D$9</xm:f>
          </x14:formula1>
          <xm:sqref>K16 M24 K20</xm:sqref>
        </x14:dataValidation>
        <x14:dataValidation type="list" allowBlank="1" showInputMessage="1" showErrorMessage="1">
          <x14:formula1>
            <xm:f>Dropdown!$D$2:$D$17</xm:f>
          </x14:formula1>
          <xm:sqref>K4 M4 K8 M8 K12 M12 K24</xm:sqref>
        </x14:dataValidation>
        <x14:dataValidation type="list" allowBlank="1" showInputMessage="1" showErrorMessage="1">
          <x14:formula1>
            <xm:f>Dropdown!$C$2:$C$22</xm:f>
          </x14:formula1>
          <xm:sqref>I16 I12 I8 I4</xm:sqref>
        </x14:dataValidation>
        <x14:dataValidation type="list" allowBlank="1" showInputMessage="1" showErrorMessage="1">
          <x14:formula1>
            <xm:f>Dropdown!$A$2:$A$22</xm:f>
          </x14:formula1>
          <xm:sqref>E24 E20 E16 E12 E8 E4</xm:sqref>
        </x14:dataValidation>
        <x14:dataValidation type="list" allowBlank="1" showInputMessage="1" showErrorMessage="1">
          <x14:formula1>
            <xm:f>Dropdown!$B$2:$B$22</xm:f>
          </x14:formula1>
          <xm:sqref>G4 G20 G16 G12 G8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C1" zoomScale="90" zoomScaleNormal="90" workbookViewId="0">
      <selection activeCell="AF16" sqref="AF16"/>
    </sheetView>
  </sheetViews>
  <sheetFormatPr defaultRowHeight="15"/>
  <cols>
    <col min="1" max="1" width="0" hidden="1" customWidth="1"/>
    <col min="2" max="2" width="3" hidden="1" customWidth="1"/>
    <col min="3" max="3" width="14.140625" bestFit="1" customWidth="1"/>
    <col min="4" max="4" width="15.7109375" customWidth="1"/>
    <col min="5" max="5" width="2" bestFit="1" customWidth="1"/>
    <col min="6" max="6" width="15.7109375" customWidth="1"/>
    <col min="7" max="7" width="2" bestFit="1" customWidth="1"/>
    <col min="8" max="8" width="15.7109375" customWidth="1"/>
    <col min="9" max="9" width="2" bestFit="1" customWidth="1"/>
    <col min="10" max="10" width="15.85546875" customWidth="1"/>
    <col min="11" max="11" width="2" bestFit="1" customWidth="1"/>
    <col min="12" max="12" width="15.7109375" customWidth="1"/>
    <col min="13" max="13" width="2" bestFit="1" customWidth="1"/>
    <col min="14" max="16" width="3" bestFit="1" customWidth="1"/>
    <col min="17" max="17" width="2" bestFit="1" customWidth="1"/>
    <col min="18" max="18" width="3" bestFit="1" customWidth="1"/>
    <col min="19" max="19" width="2" bestFit="1" customWidth="1"/>
    <col min="20" max="20" width="4.85546875" bestFit="1" customWidth="1"/>
    <col min="21" max="21" width="7" bestFit="1" customWidth="1"/>
    <col min="22" max="22" width="5.5703125" bestFit="1" customWidth="1"/>
    <col min="23" max="24" width="5.5703125" customWidth="1"/>
    <col min="25" max="25" width="5.85546875" bestFit="1" customWidth="1"/>
    <col min="26" max="31" width="5.85546875" customWidth="1"/>
  </cols>
  <sheetData>
    <row r="1" spans="1:41" ht="19.5" thickBot="1">
      <c r="D1" s="103" t="s">
        <v>71</v>
      </c>
      <c r="E1" s="103"/>
      <c r="F1" s="103"/>
      <c r="G1" s="103"/>
      <c r="H1" s="103"/>
      <c r="I1" s="103"/>
      <c r="J1" s="103"/>
      <c r="K1" s="103"/>
      <c r="L1" s="103"/>
      <c r="M1" s="103"/>
      <c r="N1" s="103"/>
      <c r="O1" s="103"/>
      <c r="P1" s="103"/>
      <c r="Q1" s="103"/>
      <c r="R1" s="103"/>
      <c r="S1" s="103"/>
      <c r="T1" s="131"/>
      <c r="U1" s="131"/>
      <c r="V1" s="131"/>
      <c r="W1" s="131"/>
      <c r="X1" s="131"/>
      <c r="Y1" s="131"/>
      <c r="Z1" s="131"/>
      <c r="AA1" s="131"/>
      <c r="AB1" s="131"/>
      <c r="AC1" s="131"/>
      <c r="AD1" s="131"/>
      <c r="AE1" s="131"/>
      <c r="AF1" s="156" t="s">
        <v>161</v>
      </c>
      <c r="AG1" s="156"/>
      <c r="AH1" s="156"/>
      <c r="AI1" s="156"/>
      <c r="AJ1" s="156"/>
      <c r="AK1" s="156"/>
      <c r="AL1" s="156"/>
      <c r="AM1" s="156"/>
      <c r="AN1" s="156"/>
    </row>
    <row r="2" spans="1:41" ht="19.5" thickBot="1">
      <c r="D2" s="127" t="s">
        <v>84</v>
      </c>
      <c r="E2" s="128"/>
      <c r="F2" s="128"/>
      <c r="G2" s="128"/>
      <c r="H2" s="128"/>
      <c r="I2" s="129"/>
      <c r="J2" s="127" t="s">
        <v>85</v>
      </c>
      <c r="K2" s="128"/>
      <c r="L2" s="128"/>
      <c r="M2" s="129"/>
      <c r="N2" s="100" t="s">
        <v>58</v>
      </c>
      <c r="O2" s="101"/>
      <c r="P2" s="102"/>
      <c r="Q2" s="100" t="s">
        <v>116</v>
      </c>
      <c r="R2" s="101"/>
      <c r="S2" s="101"/>
      <c r="T2" s="170" t="s">
        <v>65</v>
      </c>
      <c r="U2" s="171"/>
      <c r="V2" s="171"/>
      <c r="W2" s="135"/>
      <c r="X2" s="135"/>
      <c r="Y2" s="147"/>
      <c r="Z2" s="154" t="s">
        <v>157</v>
      </c>
      <c r="AA2" s="153"/>
      <c r="AB2" s="153"/>
      <c r="AC2" s="153"/>
      <c r="AD2" s="153"/>
      <c r="AE2" s="153"/>
      <c r="AF2" t="s">
        <v>162</v>
      </c>
    </row>
    <row r="3" spans="1:41" ht="15.75" thickBot="1">
      <c r="D3" s="110" t="s">
        <v>81</v>
      </c>
      <c r="E3" s="93"/>
      <c r="F3" s="91" t="s">
        <v>82</v>
      </c>
      <c r="G3" s="93"/>
      <c r="H3" s="91" t="s">
        <v>83</v>
      </c>
      <c r="I3" s="111"/>
      <c r="J3" s="110" t="s">
        <v>81</v>
      </c>
      <c r="K3" s="93"/>
      <c r="L3" s="91" t="s">
        <v>83</v>
      </c>
      <c r="M3" s="111"/>
      <c r="N3" s="104"/>
      <c r="O3" s="105"/>
      <c r="P3" s="106"/>
      <c r="Q3" s="104"/>
      <c r="R3" s="105"/>
      <c r="S3" s="105"/>
      <c r="T3" s="179" t="s">
        <v>81</v>
      </c>
      <c r="U3" s="180" t="s">
        <v>82</v>
      </c>
      <c r="V3" s="181" t="s">
        <v>83</v>
      </c>
      <c r="W3" s="168" t="s">
        <v>75</v>
      </c>
      <c r="X3" s="145" t="s">
        <v>76</v>
      </c>
      <c r="Y3" s="151" t="s">
        <v>144</v>
      </c>
      <c r="Z3" s="136" t="s">
        <v>81</v>
      </c>
      <c r="AA3" s="137" t="s">
        <v>82</v>
      </c>
      <c r="AB3" s="137" t="s">
        <v>83</v>
      </c>
      <c r="AC3" s="137" t="s">
        <v>75</v>
      </c>
      <c r="AD3" s="145" t="s">
        <v>76</v>
      </c>
      <c r="AE3" s="151" t="s">
        <v>144</v>
      </c>
      <c r="AF3" s="157" t="s">
        <v>163</v>
      </c>
    </row>
    <row r="4" spans="1:41" ht="15.75" thickBot="1">
      <c r="D4" s="79" t="str">
        <f>Lines!E4</f>
        <v>Rick Nash</v>
      </c>
      <c r="E4" s="80">
        <f>VLOOKUP(D4,Attributes!$B$5:$AW$41,Dropdown!$I$3,FALSE)</f>
        <v>1</v>
      </c>
      <c r="F4" s="15" t="str">
        <f>Lines!G4</f>
        <v>Derick Brassard</v>
      </c>
      <c r="G4" s="14">
        <f>VLOOKUP(F4,Attributes!$B$5:$AW$41,Dropdown!$J$3,FALSE)</f>
        <v>1</v>
      </c>
      <c r="H4" s="15" t="str">
        <f>Lines!I4</f>
        <v>Mats Zuccarello</v>
      </c>
      <c r="I4" s="66">
        <f>VLOOKUP(H4,Attributes!$B$5:$AW$41,Dropdown!$K$3,FALSE)</f>
        <v>1</v>
      </c>
      <c r="J4" s="79" t="str">
        <f>Lines!K4</f>
        <v>Ryan McDonagh</v>
      </c>
      <c r="K4" s="14">
        <f>VLOOKUP(J4,Attributes!$B$5:$AW$41,Dropdown!$G$3,FALSE)</f>
        <v>1</v>
      </c>
      <c r="L4" s="15" t="str">
        <f>Lines!M4</f>
        <v>Keith Yandle</v>
      </c>
      <c r="M4" s="66">
        <f>VLOOKUP(L4,Attributes!$B$5:$AW$41,Dropdown!$H$3,FALSE)</f>
        <v>2</v>
      </c>
      <c r="N4" s="67">
        <f>VLOOKUP(D4,Attributes!$B$5:$AW$41,Dropdown!$L$3,FALSE)</f>
        <v>14.5</v>
      </c>
      <c r="O4" s="68">
        <f>VLOOKUP(F4,Attributes!$B$5:$AW$41,Dropdown!$L$3,FALSE)</f>
        <v>14.5</v>
      </c>
      <c r="P4" s="69">
        <f>VLOOKUP(H4,Attributes!$B$5:$AW$41,Dropdown!$L$3,FALSE)</f>
        <v>14.75</v>
      </c>
      <c r="Q4" s="67">
        <f>VLOOKUP(D4,Attributes!$B$5:$AW$41,Dropdown!$Z$3,FALSE)</f>
        <v>8</v>
      </c>
      <c r="R4" s="68">
        <f>VLOOKUP(F4,Attributes!$B$5:$AW$41,Dropdown!$Z$3,FALSE)</f>
        <v>18</v>
      </c>
      <c r="S4" s="68">
        <f>VLOOKUP(H4,Attributes!$B$5:$AW$41,Dropdown!$Z$3,FALSE)</f>
        <v>7</v>
      </c>
      <c r="T4" s="174" t="s">
        <v>151</v>
      </c>
      <c r="U4" s="175"/>
      <c r="V4" s="175"/>
      <c r="W4" s="132"/>
      <c r="X4" s="132"/>
      <c r="Y4" s="149"/>
      <c r="Z4" s="155" t="s">
        <v>158</v>
      </c>
      <c r="AA4" s="130"/>
      <c r="AB4" s="130"/>
      <c r="AC4" s="130"/>
      <c r="AD4" s="130"/>
      <c r="AE4" s="130"/>
      <c r="AF4" t="s">
        <v>164</v>
      </c>
    </row>
    <row r="5" spans="1:41" ht="15.75" thickBot="1">
      <c r="A5" s="8" t="s">
        <v>10</v>
      </c>
      <c r="B5" s="7">
        <f>MATCH(A5,Attributes!$D$4:$AW$4,0)+2</f>
        <v>8</v>
      </c>
      <c r="C5" s="121" t="s">
        <v>117</v>
      </c>
      <c r="D5" s="94">
        <f>VLOOKUP(D$4,Attributes!$B$5:$AW$41,$B5,FALSE)</f>
        <v>9</v>
      </c>
      <c r="E5" s="95"/>
      <c r="F5" s="95">
        <f>VLOOKUP(F$4,Attributes!$B$5:$AW$41,$B5,FALSE)</f>
        <v>13</v>
      </c>
      <c r="G5" s="95"/>
      <c r="H5" s="95">
        <f>VLOOKUP(H$4,Attributes!$B$5:$AW$41,$B5,FALSE)</f>
        <v>14</v>
      </c>
      <c r="I5" s="95"/>
      <c r="J5" s="95">
        <f>VLOOKUP(J$4,Attributes!$B$5:$AW$41,$B5,FALSE)</f>
        <v>18</v>
      </c>
      <c r="K5" s="95"/>
      <c r="L5" s="95">
        <v>7</v>
      </c>
      <c r="M5" s="96"/>
      <c r="N5" s="94" t="s">
        <v>77</v>
      </c>
      <c r="O5" s="95"/>
      <c r="P5" s="96"/>
      <c r="T5" s="176">
        <f>VLOOKUP(D$4,Attributes!$B$5:$BW$41,Dropdown!$AB$3,FALSE)</f>
        <v>10.25</v>
      </c>
      <c r="U5" s="177">
        <f>VLOOKUP(F$4,Attributes!$B$5:$BW$41,Dropdown!$AB$3,FALSE)</f>
        <v>13</v>
      </c>
      <c r="V5" s="178">
        <f>VLOOKUP(H$4,Attributes!$B$5:$BW$41,Dropdown!$AB$3,FALSE)</f>
        <v>12.5</v>
      </c>
      <c r="W5" s="167">
        <f>VLOOKUP(J$4,Attributes!$B$5:$BW$41,Dropdown!$AB$3,FALSE)</f>
        <v>16.5</v>
      </c>
      <c r="X5" s="144">
        <f>VLOOKUP(L$4,Attributes!$B$5:$BW$41,Dropdown!$AB$3,FALSE)</f>
        <v>13</v>
      </c>
      <c r="Y5" s="150">
        <f>(T5+U5+V5+W5+X5)/5</f>
        <v>13.05</v>
      </c>
      <c r="Z5" s="138">
        <f>VLOOKUP(D$4,Attributes!$B$5:$BW$41,Dropdown!$W$3,FALSE)</f>
        <v>15</v>
      </c>
      <c r="AA5" s="139">
        <f>VLOOKUP(F$4,Attributes!$B$5:$BW$41,Dropdown!$W$3,FALSE)</f>
        <v>13</v>
      </c>
      <c r="AB5" s="139">
        <f>VLOOKUP(H$4,Attributes!$B$5:$BW$41,Dropdown!$W$3,FALSE)</f>
        <v>10</v>
      </c>
      <c r="AC5" s="139">
        <f>VLOOKUP(J$4,Attributes!$B$5:$BW$41,Dropdown!$W$3,FALSE)</f>
        <v>17</v>
      </c>
      <c r="AD5" s="144">
        <f>VLOOKUP(L$4,Attributes!$B$5:$BW$41,Dropdown!$W$3,FALSE)</f>
        <v>14</v>
      </c>
      <c r="AE5" s="150">
        <f>(Z5+AA5+AB5+AC5+AD5)/5</f>
        <v>13.8</v>
      </c>
      <c r="AF5" t="s">
        <v>165</v>
      </c>
    </row>
    <row r="6" spans="1:41" ht="15.75" thickBot="1">
      <c r="A6" s="9" t="s">
        <v>9</v>
      </c>
      <c r="B6" s="7">
        <f>MATCH(A6,Attributes!$D$4:$AW$4,0)+2</f>
        <v>9</v>
      </c>
      <c r="C6" s="79" t="s">
        <v>118</v>
      </c>
      <c r="D6" s="97">
        <f>VLOOKUP(D$4,Attributes!$B$5:$AW$41,$B6,FALSE)</f>
        <v>14</v>
      </c>
      <c r="E6" s="123"/>
      <c r="F6" s="123">
        <f>VLOOKUP(F$4,Attributes!$B$5:$AW$41,$B6,FALSE)</f>
        <v>13</v>
      </c>
      <c r="G6" s="123"/>
      <c r="H6" s="123">
        <f>VLOOKUP(H$4,Attributes!$B$5:$AW$41,$B6,FALSE)</f>
        <v>12</v>
      </c>
      <c r="I6" s="123"/>
      <c r="J6" s="123">
        <f>VLOOKUP(J$4,Attributes!$B$5:$AW$41,$B6,FALSE)</f>
        <v>9</v>
      </c>
      <c r="K6" s="123"/>
      <c r="L6" s="123">
        <f>VLOOKUP(L$4,Attributes!$B$5:$AW$41,$B6,FALSE)</f>
        <v>10</v>
      </c>
      <c r="M6" s="118"/>
      <c r="N6" s="60">
        <f>D11</f>
        <v>14</v>
      </c>
      <c r="O6" s="61">
        <f>F11</f>
        <v>16</v>
      </c>
      <c r="P6" s="62">
        <f>H11</f>
        <v>16</v>
      </c>
      <c r="T6" s="172" t="s">
        <v>152</v>
      </c>
      <c r="U6" s="173"/>
      <c r="V6" s="173"/>
      <c r="W6" s="141"/>
      <c r="X6" s="141"/>
      <c r="Y6" s="148"/>
      <c r="Z6" s="155" t="s">
        <v>159</v>
      </c>
      <c r="AA6" s="130"/>
      <c r="AB6" s="130"/>
      <c r="AC6" s="130"/>
      <c r="AD6" s="130"/>
      <c r="AE6" s="130"/>
      <c r="AF6" t="s">
        <v>166</v>
      </c>
    </row>
    <row r="7" spans="1:41" ht="15.75" thickBot="1">
      <c r="A7" s="9" t="s">
        <v>7</v>
      </c>
      <c r="B7" s="7">
        <f>MATCH(A7,Attributes!$D$4:$AW$4,0)+2</f>
        <v>10</v>
      </c>
      <c r="C7" s="79" t="s">
        <v>119</v>
      </c>
      <c r="D7" s="97">
        <f>VLOOKUP(D$4,Attributes!$B$5:$AW$41,$B7,FALSE)</f>
        <v>17</v>
      </c>
      <c r="E7" s="123"/>
      <c r="F7" s="123">
        <f>VLOOKUP(F$4,Attributes!$B$5:$AW$41,$B7,FALSE)</f>
        <v>15</v>
      </c>
      <c r="G7" s="123"/>
      <c r="H7" s="123">
        <f>VLOOKUP(H$4,Attributes!$B$5:$AW$41,$B7,FALSE)</f>
        <v>16</v>
      </c>
      <c r="I7" s="123"/>
      <c r="J7" s="123">
        <f>VLOOKUP(J$4,Attributes!$B$5:$AW$41,$B7,FALSE)</f>
        <v>12</v>
      </c>
      <c r="K7" s="123"/>
      <c r="L7" s="123">
        <f>VLOOKUP(L$4,Attributes!$B$5:$AW$41,$B7,FALSE)</f>
        <v>15</v>
      </c>
      <c r="M7" s="118"/>
      <c r="N7" s="94" t="s">
        <v>167</v>
      </c>
      <c r="O7" s="95"/>
      <c r="P7" s="96"/>
      <c r="T7" s="176">
        <f>VLOOKUP(D$4,Attributes!$B$5:$BW$41,Dropdown!$AC$3,FALSE)</f>
        <v>15.75</v>
      </c>
      <c r="U7" s="177">
        <f>VLOOKUP(F$4,Attributes!$B$5:$BW$41,Dropdown!$AC$3,FALSE)</f>
        <v>14.5</v>
      </c>
      <c r="V7" s="178">
        <f>VLOOKUP(H$4,Attributes!$B$5:$BW$41,Dropdown!$AC$3,FALSE)</f>
        <v>15.25</v>
      </c>
      <c r="W7" s="167">
        <f>VLOOKUP(J$4,Attributes!$B$5:$BW$41,Dropdown!$AC$3,FALSE)</f>
        <v>13.75</v>
      </c>
      <c r="X7" s="144">
        <f>VLOOKUP(L$4,Attributes!$B$5:$BW$41,Dropdown!$AC$3,FALSE)</f>
        <v>16.75</v>
      </c>
      <c r="Y7" s="150">
        <f>(T7+U7+V7+W7+X7)/5</f>
        <v>15.2</v>
      </c>
      <c r="Z7" s="138">
        <f>VLOOKUP(D$4,Attributes!$B$5:$BW$41,Dropdown!$V$3,FALSE)</f>
        <v>14</v>
      </c>
      <c r="AA7" s="139">
        <f>VLOOKUP(F$4,Attributes!$B$5:$BW$41,Dropdown!$V$3,FALSE)</f>
        <v>16</v>
      </c>
      <c r="AB7" s="139">
        <f>VLOOKUP(H$4,Attributes!$B$5:$BW$41,Dropdown!$V$3,FALSE)</f>
        <v>16</v>
      </c>
      <c r="AC7" s="139">
        <f>VLOOKUP(J$4,Attributes!$B$5:$BW$41,Dropdown!$V$3,FALSE)</f>
        <v>16</v>
      </c>
      <c r="AD7" s="144">
        <f>VLOOKUP(L$4,Attributes!$B$5:$BW$41,Dropdown!$V$3,FALSE)</f>
        <v>18</v>
      </c>
      <c r="AE7" s="150">
        <f>(Z7+AA7+AB7+AC7+AD7)/5</f>
        <v>16</v>
      </c>
      <c r="AF7" t="s">
        <v>168</v>
      </c>
    </row>
    <row r="8" spans="1:41" ht="15.75" thickBot="1">
      <c r="A8" s="120" t="s">
        <v>8</v>
      </c>
      <c r="B8" s="7">
        <f>MATCH(A8,Attributes!$D$4:$AW$4,0)+2</f>
        <v>11</v>
      </c>
      <c r="C8" s="79" t="s">
        <v>120</v>
      </c>
      <c r="D8" s="97">
        <f>VLOOKUP(D$4,Attributes!$B$5:$AW$41,$B8,FALSE)</f>
        <v>8</v>
      </c>
      <c r="E8" s="123"/>
      <c r="F8" s="123">
        <f>VLOOKUP(F$4,Attributes!$B$5:$AW$41,$B8,FALSE)</f>
        <v>18</v>
      </c>
      <c r="G8" s="123"/>
      <c r="H8" s="123">
        <f>VLOOKUP(H$4,Attributes!$B$5:$AW$41,$B8,FALSE)</f>
        <v>7</v>
      </c>
      <c r="I8" s="123"/>
      <c r="J8" s="123">
        <f>VLOOKUP(J$4,Attributes!$B$5:$AW$41,$B8,FALSE)</f>
        <v>7</v>
      </c>
      <c r="K8" s="123"/>
      <c r="L8" s="123">
        <f>VLOOKUP(L$4,Attributes!$B$5:$AW$41,$B8,FALSE)</f>
        <v>6</v>
      </c>
      <c r="M8" s="118"/>
      <c r="N8" s="60">
        <f>(D14+D16)/2</f>
        <v>16.5</v>
      </c>
      <c r="O8" s="61">
        <f>(F14+F16)/2</f>
        <v>13</v>
      </c>
      <c r="P8" s="62">
        <f>(H14+H16)/2</f>
        <v>13</v>
      </c>
      <c r="T8" s="172" t="s">
        <v>145</v>
      </c>
      <c r="U8" s="173"/>
      <c r="V8" s="173"/>
      <c r="W8" s="141"/>
      <c r="X8" s="141"/>
      <c r="Y8" s="148"/>
      <c r="Z8" s="155" t="s">
        <v>160</v>
      </c>
      <c r="AA8" s="130"/>
      <c r="AB8" s="130"/>
      <c r="AC8" s="130"/>
      <c r="AD8" s="130"/>
      <c r="AE8" s="130"/>
      <c r="AF8" t="s">
        <v>169</v>
      </c>
    </row>
    <row r="9" spans="1:41" ht="15.75" thickBot="1">
      <c r="A9" s="9" t="s">
        <v>11</v>
      </c>
      <c r="B9" s="7">
        <f>MATCH(A9,Attributes!$D$4:$AW$4,0)+2</f>
        <v>12</v>
      </c>
      <c r="C9" s="79" t="s">
        <v>121</v>
      </c>
      <c r="D9" s="97">
        <f>VLOOKUP(D$4,Attributes!$B$5:$AW$41,$B9,FALSE)</f>
        <v>6</v>
      </c>
      <c r="E9" s="123"/>
      <c r="F9" s="123">
        <f>VLOOKUP(F$4,Attributes!$B$5:$AW$41,$B9,FALSE)</f>
        <v>15</v>
      </c>
      <c r="G9" s="123"/>
      <c r="H9" s="123">
        <f>VLOOKUP(H$4,Attributes!$B$5:$AW$41,$B9,FALSE)</f>
        <v>14</v>
      </c>
      <c r="I9" s="123"/>
      <c r="J9" s="123">
        <f>VLOOKUP(J$4,Attributes!$B$5:$AW$41,$B9,FALSE)</f>
        <v>15</v>
      </c>
      <c r="K9" s="123"/>
      <c r="L9" s="123">
        <f>VLOOKUP(L$4,Attributes!$B$5:$AW$41,$B9,FALSE)</f>
        <v>7</v>
      </c>
      <c r="M9" s="118"/>
      <c r="T9" s="176">
        <f>VLOOKUP(D$4,Attributes!$B$5:$AW$41,Dropdown!$Q$3,FALSE)</f>
        <v>9</v>
      </c>
      <c r="U9" s="177">
        <f>VLOOKUP(F$4,Attributes!$B$5:$AW$41,Dropdown!$Q$3,FALSE)</f>
        <v>11.333333333333334</v>
      </c>
      <c r="V9" s="178">
        <f>VLOOKUP(H$4,Attributes!$B$5:$AW$41,Dropdown!$Q$3,FALSE)</f>
        <v>11</v>
      </c>
      <c r="W9" s="167">
        <f>VLOOKUP(J$4,Attributes!$B$5:$AW$41,Dropdown!$Q$3,FALSE)</f>
        <v>13.333333333333334</v>
      </c>
      <c r="X9" s="144">
        <f>VLOOKUP(L$4,Attributes!$B$5:$AW$41,Dropdown!$Q$3,FALSE)</f>
        <v>10</v>
      </c>
      <c r="Y9" s="150">
        <f>(T9+U9+V9+W9+X9)/5</f>
        <v>10.933333333333334</v>
      </c>
      <c r="Z9" s="138">
        <f>VLOOKUP(D$4,Attributes!$B$5:$BW$41,Dropdown!$X$3,FALSE)</f>
        <v>17</v>
      </c>
      <c r="AA9" s="139"/>
      <c r="AB9" s="139">
        <f>VLOOKUP(H$4,Attributes!$B$5:$BW$41,Dropdown!$X$3,FALSE)</f>
        <v>16</v>
      </c>
      <c r="AC9" s="139"/>
      <c r="AD9" s="144"/>
      <c r="AE9" s="150">
        <f>(Z9+AA9+AB9+AC9+AD9)/2</f>
        <v>16.5</v>
      </c>
      <c r="AF9" t="s">
        <v>170</v>
      </c>
    </row>
    <row r="10" spans="1:41" ht="15.75" thickBot="1">
      <c r="A10" s="9" t="s">
        <v>12</v>
      </c>
      <c r="B10" s="7">
        <f>MATCH(A10,Attributes!$D$4:$AW$4,0)+2</f>
        <v>13</v>
      </c>
      <c r="C10" s="79" t="s">
        <v>122</v>
      </c>
      <c r="D10" s="97">
        <f>VLOOKUP(D$4,Attributes!$B$5:$AW$41,$B10,FALSE)</f>
        <v>14</v>
      </c>
      <c r="E10" s="123"/>
      <c r="F10" s="123">
        <f>VLOOKUP(F$4,Attributes!$B$5:$AW$41,$B10,FALSE)</f>
        <v>14</v>
      </c>
      <c r="G10" s="123"/>
      <c r="H10" s="123">
        <f>VLOOKUP(H$4,Attributes!$B$5:$AW$41,$B10,FALSE)</f>
        <v>14</v>
      </c>
      <c r="I10" s="123"/>
      <c r="J10" s="123">
        <f>VLOOKUP(J$4,Attributes!$B$5:$AW$41,$B10,FALSE)</f>
        <v>14</v>
      </c>
      <c r="K10" s="123"/>
      <c r="L10" s="123">
        <f>VLOOKUP(L$4,Attributes!$B$5:$AW$41,$B10,FALSE)</f>
        <v>19</v>
      </c>
      <c r="M10" s="118"/>
      <c r="T10" s="172" t="s">
        <v>146</v>
      </c>
      <c r="U10" s="173"/>
      <c r="V10" s="173"/>
      <c r="W10" s="141"/>
      <c r="X10" s="141"/>
      <c r="Y10" s="148"/>
      <c r="Z10" s="152"/>
      <c r="AA10" s="152"/>
      <c r="AB10" s="152"/>
      <c r="AC10" s="152"/>
      <c r="AD10" s="152"/>
      <c r="AE10" s="152"/>
      <c r="AF10" t="s">
        <v>171</v>
      </c>
    </row>
    <row r="11" spans="1:41" ht="15.75" customHeight="1" thickBot="1">
      <c r="A11" s="9" t="s">
        <v>13</v>
      </c>
      <c r="B11" s="7">
        <f>MATCH(A11,Attributes!$D$4:$AW$4,0)+2</f>
        <v>14</v>
      </c>
      <c r="C11" s="79" t="s">
        <v>123</v>
      </c>
      <c r="D11" s="97">
        <f>VLOOKUP(D$4,Attributes!$B$5:$AW$41,$B11,FALSE)</f>
        <v>14</v>
      </c>
      <c r="E11" s="123"/>
      <c r="F11" s="123">
        <f>VLOOKUP(F$4,Attributes!$B$5:$AW$41,$B11,FALSE)</f>
        <v>16</v>
      </c>
      <c r="G11" s="123"/>
      <c r="H11" s="123">
        <f>VLOOKUP(H$4,Attributes!$B$5:$AW$41,$B11,FALSE)</f>
        <v>16</v>
      </c>
      <c r="I11" s="123"/>
      <c r="J11" s="123">
        <f>VLOOKUP(J$4,Attributes!$B$5:$AW$41,$B11,FALSE)</f>
        <v>16</v>
      </c>
      <c r="K11" s="123"/>
      <c r="L11" s="123">
        <f>VLOOKUP(L$4,Attributes!$B$5:$AW$41,$B11,FALSE)</f>
        <v>18</v>
      </c>
      <c r="M11" s="118"/>
      <c r="T11" s="176">
        <f>VLOOKUP(D4,Attributes!$B$5:$AW$41,Dropdown!$AA$3,FALSE)</f>
        <v>12.571428571428571</v>
      </c>
      <c r="U11" s="177">
        <f>VLOOKUP(F4,Attributes!$B$5:$AW$41,Dropdown!$AA$3,FALSE)</f>
        <v>14</v>
      </c>
      <c r="V11" s="178">
        <f>VLOOKUP(H4,Attributes!$B$5:$AW$41,Dropdown!$AA$3,FALSE)</f>
        <v>14.142857142857142</v>
      </c>
      <c r="W11" s="167">
        <f>VLOOKUP(J4,Attributes!$B$5:$AW$41,Dropdown!$AA$3,FALSE)</f>
        <v>16</v>
      </c>
      <c r="X11" s="144">
        <f>VLOOKUP(L4,Attributes!$B$5:$AW$41,Dropdown!$AA$3,FALSE)</f>
        <v>15.142857142857142</v>
      </c>
      <c r="Y11" s="150">
        <f>(T11+U11+V11+W11+X11)/5</f>
        <v>14.37142857142857</v>
      </c>
      <c r="Z11" s="152"/>
      <c r="AA11" s="152"/>
      <c r="AB11" s="152"/>
      <c r="AC11" s="152"/>
      <c r="AD11" s="152"/>
      <c r="AE11" s="152"/>
      <c r="AF11" s="159" t="s">
        <v>172</v>
      </c>
      <c r="AG11" s="159"/>
      <c r="AH11" s="159"/>
      <c r="AI11" s="159"/>
      <c r="AJ11" s="159"/>
      <c r="AK11" s="159"/>
      <c r="AL11" s="159"/>
      <c r="AM11" s="159"/>
      <c r="AN11" s="159"/>
      <c r="AO11" s="159"/>
    </row>
    <row r="12" spans="1:41" ht="15.75" thickBot="1">
      <c r="A12" s="9" t="s">
        <v>14</v>
      </c>
      <c r="B12" s="7">
        <f>MATCH(A12,Attributes!$D$4:$AW$4,0)+2</f>
        <v>15</v>
      </c>
      <c r="C12" s="79" t="s">
        <v>124</v>
      </c>
      <c r="D12" s="97">
        <f>VLOOKUP(D$4,Attributes!$B$5:$AW$41,$B12,FALSE)</f>
        <v>16</v>
      </c>
      <c r="E12" s="123"/>
      <c r="F12" s="123">
        <f>VLOOKUP(F$4,Attributes!$B$5:$AW$41,$B12,FALSE)</f>
        <v>12</v>
      </c>
      <c r="G12" s="123"/>
      <c r="H12" s="123">
        <f>VLOOKUP(H$4,Attributes!$B$5:$AW$41,$B12,FALSE)</f>
        <v>13</v>
      </c>
      <c r="I12" s="123"/>
      <c r="J12" s="123">
        <f>VLOOKUP(J$4,Attributes!$B$5:$AW$41,$B12,FALSE)</f>
        <v>15</v>
      </c>
      <c r="K12" s="123"/>
      <c r="L12" s="123">
        <f>VLOOKUP(L$4,Attributes!$B$5:$AW$41,$B12,FALSE)</f>
        <v>16</v>
      </c>
      <c r="M12" s="118"/>
      <c r="T12" s="172" t="s">
        <v>148</v>
      </c>
      <c r="U12" s="173"/>
      <c r="V12" s="173"/>
      <c r="W12" s="141"/>
      <c r="X12" s="141"/>
      <c r="Y12" s="148"/>
      <c r="Z12" s="152"/>
      <c r="AA12" s="152"/>
      <c r="AB12" s="152"/>
      <c r="AC12" s="152"/>
      <c r="AD12" s="152"/>
      <c r="AE12" s="152"/>
      <c r="AF12" s="159"/>
      <c r="AG12" s="159"/>
      <c r="AH12" s="159"/>
      <c r="AI12" s="159"/>
      <c r="AJ12" s="159"/>
      <c r="AK12" s="159"/>
      <c r="AL12" s="159"/>
      <c r="AM12" s="159"/>
      <c r="AN12" s="159"/>
      <c r="AO12" s="159"/>
    </row>
    <row r="13" spans="1:41" ht="15.75" thickBot="1">
      <c r="A13" s="9" t="s">
        <v>15</v>
      </c>
      <c r="B13" s="7">
        <f>MATCH(A13,Attributes!$D$4:$AW$4,0)+2</f>
        <v>16</v>
      </c>
      <c r="C13" s="79" t="s">
        <v>125</v>
      </c>
      <c r="D13" s="97">
        <f>VLOOKUP(D$4,Attributes!$B$5:$AW$41,$B13,FALSE)</f>
        <v>10</v>
      </c>
      <c r="E13" s="123"/>
      <c r="F13" s="123">
        <f>VLOOKUP(F$4,Attributes!$B$5:$AW$41,$B13,FALSE)</f>
        <v>12</v>
      </c>
      <c r="G13" s="123"/>
      <c r="H13" s="123">
        <f>VLOOKUP(H$4,Attributes!$B$5:$AW$41,$B13,FALSE)</f>
        <v>9</v>
      </c>
      <c r="I13" s="123"/>
      <c r="J13" s="123">
        <f>VLOOKUP(J$4,Attributes!$B$5:$AW$41,$B13,FALSE)</f>
        <v>18</v>
      </c>
      <c r="K13" s="123"/>
      <c r="L13" s="123">
        <f>VLOOKUP(L$4,Attributes!$B$5:$AW$41,$B13,FALSE)</f>
        <v>14</v>
      </c>
      <c r="M13" s="118"/>
      <c r="T13" s="176">
        <f>VLOOKUP(D4,Attributes!$B$5:$AW$41,Dropdown!$R$3,FALSE)</f>
        <v>13.666666666666666</v>
      </c>
      <c r="U13" s="177">
        <f>VLOOKUP(F4,Attributes!$B$5:$AW$41,Dropdown!$R$3,FALSE)</f>
        <v>13.333333333333334</v>
      </c>
      <c r="V13" s="178">
        <f>VLOOKUP(H4,Attributes!$B$5:$AW$41,Dropdown!$R$3,FALSE)</f>
        <v>13.5</v>
      </c>
      <c r="W13" s="167">
        <f>VLOOKUP(J4,Attributes!$B$5:$AW$41,Dropdown!$R$3,FALSE)</f>
        <v>16.166666666666668</v>
      </c>
      <c r="X13" s="144">
        <f>VLOOKUP(L4,Attributes!$B$5:$AW$41,Dropdown!$R$3,FALSE)</f>
        <v>16.166666666666668</v>
      </c>
      <c r="Y13" s="150">
        <f>(T13+U13+V13+W13+X13)/5</f>
        <v>14.566666666666668</v>
      </c>
      <c r="Z13" s="152"/>
      <c r="AA13" s="152"/>
      <c r="AB13" s="152"/>
      <c r="AC13" s="152"/>
      <c r="AD13" s="152"/>
      <c r="AE13" s="152"/>
      <c r="AF13" s="159"/>
      <c r="AG13" s="159"/>
      <c r="AH13" s="159"/>
      <c r="AI13" s="159"/>
      <c r="AJ13" s="159"/>
      <c r="AK13" s="159"/>
      <c r="AL13" s="159"/>
      <c r="AM13" s="159"/>
      <c r="AN13" s="159"/>
      <c r="AO13" s="159"/>
    </row>
    <row r="14" spans="1:41" ht="15.75" customHeight="1" thickBot="1">
      <c r="A14" s="9" t="s">
        <v>16</v>
      </c>
      <c r="B14" s="7">
        <f>MATCH(A14,Attributes!$D$4:$AW$4,0)+2</f>
        <v>17</v>
      </c>
      <c r="C14" s="79" t="s">
        <v>126</v>
      </c>
      <c r="D14" s="97">
        <f>VLOOKUP(D$4,Attributes!$B$5:$AW$41,$B14,FALSE)</f>
        <v>15</v>
      </c>
      <c r="E14" s="123"/>
      <c r="F14" s="123">
        <f>VLOOKUP(F$4,Attributes!$B$5:$AW$41,$B14,FALSE)</f>
        <v>13</v>
      </c>
      <c r="G14" s="123"/>
      <c r="H14" s="123">
        <f>VLOOKUP(H$4,Attributes!$B$5:$AW$41,$B14,FALSE)</f>
        <v>11</v>
      </c>
      <c r="I14" s="123"/>
      <c r="J14" s="123">
        <f>VLOOKUP(J$4,Attributes!$B$5:$AW$41,$B14,FALSE)</f>
        <v>14</v>
      </c>
      <c r="K14" s="123"/>
      <c r="L14" s="123">
        <f>VLOOKUP(L$4,Attributes!$B$5:$AW$41,$B14,FALSE)</f>
        <v>16</v>
      </c>
      <c r="M14" s="118"/>
      <c r="T14" s="172" t="s">
        <v>154</v>
      </c>
      <c r="U14" s="173"/>
      <c r="V14" s="173"/>
      <c r="W14" s="141"/>
      <c r="X14" s="141"/>
      <c r="Y14" s="148"/>
      <c r="Z14" s="152"/>
      <c r="AA14" s="152"/>
      <c r="AB14" s="152"/>
      <c r="AC14" s="152"/>
      <c r="AD14" s="152"/>
      <c r="AE14" s="152"/>
      <c r="AF14" s="159" t="s">
        <v>173</v>
      </c>
      <c r="AG14" s="159"/>
      <c r="AH14" s="159"/>
      <c r="AI14" s="159"/>
      <c r="AJ14" s="159"/>
      <c r="AK14" s="159"/>
      <c r="AL14" s="159"/>
      <c r="AM14" s="159"/>
      <c r="AN14" s="159"/>
      <c r="AO14" s="159"/>
    </row>
    <row r="15" spans="1:41" ht="15.75" thickBot="1">
      <c r="A15" s="9" t="s">
        <v>17</v>
      </c>
      <c r="B15" s="7">
        <f>MATCH(A15,Attributes!$D$4:$AW$4,0)+2</f>
        <v>18</v>
      </c>
      <c r="C15" s="79" t="s">
        <v>127</v>
      </c>
      <c r="D15" s="97">
        <f>VLOOKUP(D$4,Attributes!$B$5:$AW$41,$B15,FALSE)</f>
        <v>16</v>
      </c>
      <c r="E15" s="123"/>
      <c r="F15" s="123">
        <f>VLOOKUP(F$4,Attributes!$B$5:$AW$41,$B15,FALSE)</f>
        <v>15</v>
      </c>
      <c r="G15" s="123"/>
      <c r="H15" s="123">
        <f>VLOOKUP(H$4,Attributes!$B$5:$AW$41,$B15,FALSE)</f>
        <v>15</v>
      </c>
      <c r="I15" s="123"/>
      <c r="J15" s="123">
        <f>VLOOKUP(J$4,Attributes!$B$5:$AW$41,$B15,FALSE)</f>
        <v>16</v>
      </c>
      <c r="K15" s="123"/>
      <c r="L15" s="123">
        <f>VLOOKUP(L$4,Attributes!$B$5:$AW$41,$B15,FALSE)</f>
        <v>18</v>
      </c>
      <c r="M15" s="118"/>
      <c r="T15" s="176">
        <f>VLOOKUP(D$4,Attributes!$B$5:$BW$41,Dropdown!$AD$3,FALSE)</f>
        <v>12.8</v>
      </c>
      <c r="U15" s="177">
        <f>VLOOKUP(F$4,Attributes!$B$5:$BW$41,Dropdown!$AD$3,FALSE)</f>
        <v>12.8</v>
      </c>
      <c r="V15" s="178">
        <f>VLOOKUP(H$4,Attributes!$B$5:$BW$41,Dropdown!$AD$3,FALSE)</f>
        <v>12.2</v>
      </c>
      <c r="W15" s="167">
        <f>VLOOKUP(J$4,Attributes!$B$5:$BW$41,Dropdown!$AD$3,FALSE)</f>
        <v>16.600000000000001</v>
      </c>
      <c r="X15" s="144">
        <f>VLOOKUP(L$4,Attributes!$B$5:$BW$41,Dropdown!$AD$3,FALSE)</f>
        <v>15</v>
      </c>
      <c r="Y15" s="150">
        <f>(T15+U15+V15+W15+X15)/5</f>
        <v>13.88</v>
      </c>
      <c r="Z15" s="152"/>
      <c r="AA15" s="152"/>
      <c r="AB15" s="152"/>
      <c r="AC15" s="152"/>
      <c r="AD15" s="152"/>
      <c r="AE15" s="152"/>
      <c r="AF15" s="159"/>
      <c r="AG15" s="159"/>
      <c r="AH15" s="159"/>
      <c r="AI15" s="159"/>
      <c r="AJ15" s="159"/>
      <c r="AK15" s="159"/>
      <c r="AL15" s="159"/>
      <c r="AM15" s="159"/>
      <c r="AN15" s="159"/>
      <c r="AO15" s="159"/>
    </row>
    <row r="16" spans="1:41" ht="15.75" thickBot="1">
      <c r="A16" s="9" t="s">
        <v>18</v>
      </c>
      <c r="B16" s="7">
        <f>MATCH(A16,Attributes!$D$4:$AW$4,0)+2</f>
        <v>19</v>
      </c>
      <c r="C16" s="60" t="s">
        <v>128</v>
      </c>
      <c r="D16" s="124">
        <f>VLOOKUP(D$4,Attributes!$B$5:$AW$41,$B16,FALSE)</f>
        <v>18</v>
      </c>
      <c r="E16" s="125"/>
      <c r="F16" s="125">
        <f>VLOOKUP(F$4,Attributes!$B$5:$AW$41,$B16,FALSE)</f>
        <v>13</v>
      </c>
      <c r="G16" s="125"/>
      <c r="H16" s="125">
        <f>VLOOKUP(H$4,Attributes!$B$5:$AW$41,$B16,FALSE)</f>
        <v>15</v>
      </c>
      <c r="I16" s="125"/>
      <c r="J16" s="125">
        <f>VLOOKUP(J$4,Attributes!$B$5:$AW$41,$B16,FALSE)</f>
        <v>12</v>
      </c>
      <c r="K16" s="125"/>
      <c r="L16" s="125">
        <f>VLOOKUP(L$4,Attributes!$B$5:$AW$41,$B16,FALSE)</f>
        <v>13</v>
      </c>
      <c r="M16" s="126"/>
      <c r="T16" s="172" t="s">
        <v>121</v>
      </c>
      <c r="U16" s="173"/>
      <c r="V16" s="173"/>
      <c r="W16" s="141"/>
      <c r="X16" s="141"/>
      <c r="Y16" s="148"/>
      <c r="Z16" s="152"/>
      <c r="AA16" s="152"/>
      <c r="AB16" s="152"/>
      <c r="AC16" s="152"/>
      <c r="AD16" s="152"/>
      <c r="AE16" s="152"/>
      <c r="AF16" s="161" t="s">
        <v>174</v>
      </c>
      <c r="AG16" s="158"/>
      <c r="AH16" s="158"/>
      <c r="AI16" s="158"/>
      <c r="AJ16" s="158"/>
      <c r="AK16" s="158"/>
      <c r="AL16" s="158"/>
      <c r="AM16" s="158"/>
      <c r="AN16" s="158"/>
      <c r="AO16" s="158"/>
    </row>
    <row r="17" spans="1:32" ht="15.75" thickBot="1">
      <c r="A17" s="8" t="s">
        <v>20</v>
      </c>
      <c r="B17" s="7">
        <f>MATCH(A17,Attributes!$D$4:$AW$4,0)+2</f>
        <v>20</v>
      </c>
      <c r="C17" s="121" t="s">
        <v>129</v>
      </c>
      <c r="D17" s="94">
        <f>VLOOKUP(D$4,Attributes!$B$5:$AW$41,$B17,FALSE)</f>
        <v>6</v>
      </c>
      <c r="E17" s="95"/>
      <c r="F17" s="95">
        <f>VLOOKUP(F$4,Attributes!$B$5:$AW$41,$B17,FALSE)</f>
        <v>6</v>
      </c>
      <c r="G17" s="95"/>
      <c r="H17" s="95">
        <f>VLOOKUP(H$4,Attributes!$B$5:$AW$41,$B17,FALSE)</f>
        <v>9</v>
      </c>
      <c r="I17" s="95"/>
      <c r="J17" s="95">
        <f>VLOOKUP(J$4,Attributes!$B$5:$AW$41,$B17,FALSE)</f>
        <v>8</v>
      </c>
      <c r="K17" s="95"/>
      <c r="L17" s="95">
        <f>VLOOKUP(L$4,Attributes!$B$5:$AW$41,$B17,FALSE)</f>
        <v>9</v>
      </c>
      <c r="M17" s="96"/>
      <c r="T17" s="176">
        <f>VLOOKUP(D$4,Attributes!$B$5:$BW$41,Dropdown!$AE$3,FALSE)</f>
        <v>10</v>
      </c>
      <c r="U17" s="177">
        <f>VLOOKUP(F$4,Attributes!$B$5:$BW$41,Dropdown!$AE$3,FALSE)</f>
        <v>13.666666666666666</v>
      </c>
      <c r="V17" s="178">
        <f>VLOOKUP(H$4,Attributes!$B$5:$BW$41,Dropdown!$AE$3,FALSE)</f>
        <v>12.666666666666666</v>
      </c>
      <c r="W17" s="167">
        <f>VLOOKUP(J$4,Attributes!$B$5:$BW$41,Dropdown!$AE$3,FALSE)</f>
        <v>16.666666666666668</v>
      </c>
      <c r="X17" s="144">
        <f>VLOOKUP(L$4,Attributes!$B$5:$BW$41,Dropdown!$AE$3,FALSE)</f>
        <v>12</v>
      </c>
      <c r="Y17" s="150">
        <f>(T17+U17+V17+W17+X17)/5</f>
        <v>13</v>
      </c>
      <c r="Z17" s="152"/>
      <c r="AA17" s="152"/>
      <c r="AB17" s="152"/>
      <c r="AC17" s="152"/>
      <c r="AD17" s="152"/>
      <c r="AE17" s="152"/>
      <c r="AF17" t="s">
        <v>175</v>
      </c>
    </row>
    <row r="18" spans="1:32" ht="15.75" thickBot="1">
      <c r="A18" s="9" t="s">
        <v>21</v>
      </c>
      <c r="B18" s="7">
        <f>MATCH(A18,Attributes!$D$4:$AW$4,0)+2</f>
        <v>21</v>
      </c>
      <c r="C18" s="79" t="s">
        <v>130</v>
      </c>
      <c r="D18" s="97">
        <f>VLOOKUP(D$4,Attributes!$B$5:$AW$41,$B18,FALSE)</f>
        <v>13</v>
      </c>
      <c r="E18" s="123"/>
      <c r="F18" s="123">
        <f>VLOOKUP(F$4,Attributes!$B$5:$AW$41,$B18,FALSE)</f>
        <v>13</v>
      </c>
      <c r="G18" s="123"/>
      <c r="H18" s="123">
        <f>VLOOKUP(H$4,Attributes!$B$5:$AW$41,$B18,FALSE)</f>
        <v>13</v>
      </c>
      <c r="I18" s="123"/>
      <c r="J18" s="123">
        <f>VLOOKUP(J$4,Attributes!$B$5:$AW$41,$B18,FALSE)</f>
        <v>15</v>
      </c>
      <c r="K18" s="123"/>
      <c r="L18" s="123">
        <f>VLOOKUP(L$4,Attributes!$B$5:$AW$41,$B18,FALSE)</f>
        <v>14</v>
      </c>
      <c r="M18" s="118"/>
      <c r="T18" s="172" t="s">
        <v>155</v>
      </c>
      <c r="U18" s="173"/>
      <c r="V18" s="173"/>
      <c r="W18" s="141"/>
      <c r="X18" s="141"/>
      <c r="Y18" s="148"/>
      <c r="Z18" s="152"/>
      <c r="AA18" s="152"/>
      <c r="AB18" s="152"/>
      <c r="AC18" s="152"/>
      <c r="AD18" s="152"/>
      <c r="AE18" s="152"/>
    </row>
    <row r="19" spans="1:32" ht="15.75" thickBot="1">
      <c r="A19" s="9" t="s">
        <v>22</v>
      </c>
      <c r="B19" s="7">
        <f>MATCH(A19,Attributes!$D$4:$AW$4,0)+2</f>
        <v>22</v>
      </c>
      <c r="C19" s="79" t="s">
        <v>131</v>
      </c>
      <c r="D19" s="97">
        <f>VLOOKUP(D$4,Attributes!$B$5:$AW$41,$B19,FALSE)</f>
        <v>12</v>
      </c>
      <c r="E19" s="123"/>
      <c r="F19" s="123">
        <f>VLOOKUP(F$4,Attributes!$B$5:$AW$41,$B19,FALSE)</f>
        <v>11</v>
      </c>
      <c r="G19" s="123"/>
      <c r="H19" s="123">
        <f>VLOOKUP(H$4,Attributes!$B$5:$AW$41,$B19,FALSE)</f>
        <v>14</v>
      </c>
      <c r="I19" s="123"/>
      <c r="J19" s="123">
        <f>VLOOKUP(J$4,Attributes!$B$5:$AW$41,$B19,FALSE)</f>
        <v>14</v>
      </c>
      <c r="K19" s="123"/>
      <c r="L19" s="123">
        <f>VLOOKUP(L$4,Attributes!$B$5:$AW$41,$B19,FALSE)</f>
        <v>13</v>
      </c>
      <c r="M19" s="118"/>
      <c r="T19" s="176">
        <f>VLOOKUP(D$4,Attributes!$B$5:$BW$41,Dropdown!$S$3,FALSE)</f>
        <v>15.428571428571429</v>
      </c>
      <c r="U19" s="177">
        <f>VLOOKUP(F$4,Attributes!$B$5:$BW$41,Dropdown!$S$3,FALSE)</f>
        <v>14.571428571428571</v>
      </c>
      <c r="V19" s="178">
        <f>VLOOKUP(H$4,Attributes!$B$5:$BW$41,Dropdown!$S$3,FALSE)</f>
        <v>14.714285714285714</v>
      </c>
      <c r="W19" s="167">
        <f>VLOOKUP(J$4,Attributes!$B$5:$BW$41,Dropdown!$S$3,FALSE)</f>
        <v>15.142857142857142</v>
      </c>
      <c r="X19" s="144">
        <f>VLOOKUP(L$4,Attributes!$B$5:$BW$41,Dropdown!$S$3,FALSE)</f>
        <v>17.428571428571427</v>
      </c>
      <c r="Y19" s="150">
        <f>(T19+U19+V19+W19+X19)/5</f>
        <v>15.457142857142859</v>
      </c>
      <c r="Z19" s="152"/>
      <c r="AA19" s="152"/>
      <c r="AB19" s="152"/>
      <c r="AC19" s="152"/>
      <c r="AD19" s="152"/>
      <c r="AE19" s="152"/>
    </row>
    <row r="20" spans="1:32" ht="15.75" thickBot="1">
      <c r="A20" s="9" t="s">
        <v>23</v>
      </c>
      <c r="B20" s="7">
        <f>MATCH(A20,Attributes!$D$4:$AW$4,0)+2</f>
        <v>23</v>
      </c>
      <c r="C20" s="79" t="s">
        <v>132</v>
      </c>
      <c r="D20" s="97">
        <f>VLOOKUP(D$4,Attributes!$B$5:$AW$41,$B20,FALSE)</f>
        <v>15</v>
      </c>
      <c r="E20" s="123"/>
      <c r="F20" s="123">
        <f>VLOOKUP(F$4,Attributes!$B$5:$AW$41,$B20,FALSE)</f>
        <v>14</v>
      </c>
      <c r="G20" s="123"/>
      <c r="H20" s="123">
        <f>VLOOKUP(H$4,Attributes!$B$5:$AW$41,$B20,FALSE)</f>
        <v>15</v>
      </c>
      <c r="I20" s="123"/>
      <c r="J20" s="123">
        <f>VLOOKUP(J$4,Attributes!$B$5:$AW$41,$B20,FALSE)</f>
        <v>11</v>
      </c>
      <c r="K20" s="123"/>
      <c r="L20" s="123">
        <f>VLOOKUP(L$4,Attributes!$B$5:$AW$41,$B20,FALSE)</f>
        <v>18</v>
      </c>
      <c r="M20" s="118"/>
      <c r="T20" s="172" t="s">
        <v>123</v>
      </c>
      <c r="U20" s="173"/>
      <c r="V20" s="173"/>
      <c r="W20" s="141"/>
      <c r="X20" s="141"/>
      <c r="Y20" s="148"/>
      <c r="Z20" s="152"/>
      <c r="AA20" s="152"/>
      <c r="AB20" s="152"/>
      <c r="AC20" s="152"/>
      <c r="AD20" s="152"/>
      <c r="AE20" s="152"/>
    </row>
    <row r="21" spans="1:32" ht="15.75" thickBot="1">
      <c r="A21" s="9" t="s">
        <v>24</v>
      </c>
      <c r="B21" s="7">
        <f>MATCH(A21,Attributes!$D$4:$AW$4,0)+2</f>
        <v>24</v>
      </c>
      <c r="C21" s="79" t="s">
        <v>133</v>
      </c>
      <c r="D21" s="97">
        <f>VLOOKUP(D$4,Attributes!$B$5:$AW$41,$B21,FALSE)</f>
        <v>15</v>
      </c>
      <c r="E21" s="123"/>
      <c r="F21" s="123">
        <f>VLOOKUP(F$4,Attributes!$B$5:$AW$41,$B21,FALSE)</f>
        <v>14</v>
      </c>
      <c r="G21" s="123"/>
      <c r="H21" s="123">
        <f>VLOOKUP(H$4,Attributes!$B$5:$AW$41,$B21,FALSE)</f>
        <v>15</v>
      </c>
      <c r="I21" s="123"/>
      <c r="J21" s="123">
        <f>VLOOKUP(J$4,Attributes!$B$5:$AW$41,$B21,FALSE)</f>
        <v>14</v>
      </c>
      <c r="K21" s="123"/>
      <c r="L21" s="123">
        <f>VLOOKUP(L$4,Attributes!$B$5:$AW$41,$B21,FALSE)</f>
        <v>16</v>
      </c>
      <c r="M21" s="118"/>
      <c r="T21" s="176">
        <f>VLOOKUP(D$4,Attributes!$B$5:$BW$41,Dropdown!$T$3,FALSE)</f>
        <v>14</v>
      </c>
      <c r="U21" s="177">
        <f>VLOOKUP(F$4,Attributes!$B$5:$BW$41,Dropdown!$T$3,FALSE)</f>
        <v>14.333333333333334</v>
      </c>
      <c r="V21" s="178">
        <f>VLOOKUP(H$4,Attributes!$B$5:$BW$41,Dropdown!$T$3,FALSE)</f>
        <v>14.666666666666666</v>
      </c>
      <c r="W21" s="167">
        <f>VLOOKUP(J$4,Attributes!$B$5:$BW$41,Dropdown!$T$3,FALSE)</f>
        <v>14</v>
      </c>
      <c r="X21" s="144">
        <f>VLOOKUP(L$4,Attributes!$B$5:$BW$41,Dropdown!$T$3,FALSE)</f>
        <v>16.666666666666668</v>
      </c>
      <c r="Y21" s="150">
        <f>(T21+U21+V21+W21+X21)/5</f>
        <v>14.733333333333334</v>
      </c>
      <c r="Z21" s="152"/>
      <c r="AA21" s="152"/>
      <c r="AB21" s="152"/>
      <c r="AC21" s="152"/>
      <c r="AD21" s="152"/>
      <c r="AE21" s="152"/>
    </row>
    <row r="22" spans="1:32" ht="15.75" thickBot="1">
      <c r="A22" s="9" t="s">
        <v>25</v>
      </c>
      <c r="B22" s="7">
        <f>MATCH(A22,Attributes!$D$4:$AW$4,0)+2</f>
        <v>25</v>
      </c>
      <c r="C22" s="79" t="s">
        <v>134</v>
      </c>
      <c r="D22" s="97">
        <f>VLOOKUP(D$4,Attributes!$B$5:$AW$41,$B22,FALSE)</f>
        <v>15</v>
      </c>
      <c r="E22" s="123"/>
      <c r="F22" s="123">
        <f>VLOOKUP(F$4,Attributes!$B$5:$AW$41,$B22,FALSE)</f>
        <v>11</v>
      </c>
      <c r="G22" s="123"/>
      <c r="H22" s="123">
        <f>VLOOKUP(H$4,Attributes!$B$5:$AW$41,$B22,FALSE)</f>
        <v>14</v>
      </c>
      <c r="I22" s="123"/>
      <c r="J22" s="123">
        <f>VLOOKUP(J$4,Attributes!$B$5:$AW$41,$B22,FALSE)</f>
        <v>7</v>
      </c>
      <c r="K22" s="123"/>
      <c r="L22" s="123">
        <f>VLOOKUP(L$4,Attributes!$B$5:$AW$41,$B22,FALSE)</f>
        <v>16</v>
      </c>
      <c r="M22" s="118"/>
      <c r="T22" s="172" t="s">
        <v>156</v>
      </c>
      <c r="U22" s="173"/>
      <c r="V22" s="173"/>
      <c r="W22" s="141"/>
      <c r="X22" s="141"/>
      <c r="Y22" s="148"/>
      <c r="Z22" s="152"/>
      <c r="AA22" s="152"/>
      <c r="AB22" s="152"/>
      <c r="AC22" s="152"/>
      <c r="AD22" s="152"/>
      <c r="AE22" s="152"/>
    </row>
    <row r="23" spans="1:32" ht="15.75" thickBot="1">
      <c r="A23" s="9" t="s">
        <v>26</v>
      </c>
      <c r="B23" s="7">
        <f>MATCH(A23,Attributes!$D$4:$AW$4,0)+2</f>
        <v>26</v>
      </c>
      <c r="C23" s="79" t="s">
        <v>135</v>
      </c>
      <c r="D23" s="97">
        <f>VLOOKUP(D$4,Attributes!$B$5:$AW$41,$B23,FALSE)</f>
        <v>15</v>
      </c>
      <c r="E23" s="123"/>
      <c r="F23" s="123">
        <f>VLOOKUP(F$4,Attributes!$B$5:$AW$41,$B23,FALSE)</f>
        <v>15</v>
      </c>
      <c r="G23" s="123"/>
      <c r="H23" s="123">
        <f>VLOOKUP(H$4,Attributes!$B$5:$AW$41,$B23,FALSE)</f>
        <v>11</v>
      </c>
      <c r="I23" s="123"/>
      <c r="J23" s="123">
        <f>VLOOKUP(J$4,Attributes!$B$5:$AW$41,$B23,FALSE)</f>
        <v>17</v>
      </c>
      <c r="K23" s="123"/>
      <c r="L23" s="123">
        <f>VLOOKUP(L$4,Attributes!$B$5:$AW$41,$B23,FALSE)</f>
        <v>17</v>
      </c>
      <c r="M23" s="118"/>
      <c r="T23" s="176">
        <f>VLOOKUP(D$4,Attributes!$B$5:$BW$41,Dropdown!$U$3,FALSE)</f>
        <v>14.666666666666666</v>
      </c>
      <c r="U23" s="177">
        <f>VLOOKUP(F$4,Attributes!$B$5:$BW$41,Dropdown!$U$3,FALSE)</f>
        <v>13.666666666666666</v>
      </c>
      <c r="V23" s="178">
        <f>VLOOKUP(H$4,Attributes!$B$5:$BW$41,Dropdown!$U$3,FALSE)</f>
        <v>14.166666666666666</v>
      </c>
      <c r="W23" s="169">
        <f>VLOOKUP(J$4,Attributes!$B$5:$BW$41,Dropdown!$U$3,FALSE)</f>
        <v>15.166666666666666</v>
      </c>
      <c r="X23" s="146">
        <f>VLOOKUP(L$4,Attributes!$B$5:$BW$41,Dropdown!$U$3,FALSE)</f>
        <v>15.166666666666666</v>
      </c>
      <c r="Y23" s="150">
        <f>(T23+U23+V23+W23+X23)/5</f>
        <v>14.566666666666666</v>
      </c>
      <c r="Z23" s="152"/>
      <c r="AA23" s="152"/>
      <c r="AB23" s="152"/>
      <c r="AC23" s="152"/>
      <c r="AD23" s="152"/>
      <c r="AE23" s="152"/>
    </row>
    <row r="24" spans="1:32">
      <c r="A24" s="9" t="s">
        <v>27</v>
      </c>
      <c r="B24" s="7">
        <f>MATCH(A24,Attributes!$D$4:$AW$4,0)+2</f>
        <v>27</v>
      </c>
      <c r="C24" s="79" t="s">
        <v>136</v>
      </c>
      <c r="D24" s="97">
        <f>VLOOKUP(D$4,Attributes!$B$5:$AW$41,$B24,FALSE)</f>
        <v>14</v>
      </c>
      <c r="E24" s="123"/>
      <c r="F24" s="123">
        <f>VLOOKUP(F$4,Attributes!$B$5:$AW$41,$B24,FALSE)</f>
        <v>14</v>
      </c>
      <c r="G24" s="123"/>
      <c r="H24" s="123">
        <f>VLOOKUP(H$4,Attributes!$B$5:$AW$41,$B24,FALSE)</f>
        <v>15</v>
      </c>
      <c r="I24" s="123"/>
      <c r="J24" s="123">
        <f>VLOOKUP(J$4,Attributes!$B$5:$AW$41,$B24,FALSE)</f>
        <v>16</v>
      </c>
      <c r="K24" s="123"/>
      <c r="L24" s="123">
        <f>VLOOKUP(L$4,Attributes!$B$5:$AW$41,$B24,FALSE)</f>
        <v>16</v>
      </c>
      <c r="M24" s="118"/>
    </row>
    <row r="25" spans="1:32" ht="15.75" thickBot="1">
      <c r="A25" s="9" t="s">
        <v>28</v>
      </c>
      <c r="B25" s="7">
        <f>MATCH(A25,Attributes!$D$4:$AW$4,0)+2</f>
        <v>28</v>
      </c>
      <c r="C25" s="60" t="s">
        <v>137</v>
      </c>
      <c r="D25" s="124">
        <f>VLOOKUP(D$4,Attributes!$B$5:$AW$41,$B25,FALSE)</f>
        <v>13</v>
      </c>
      <c r="E25" s="125"/>
      <c r="F25" s="125">
        <f>VLOOKUP(F$4,Attributes!$B$5:$AW$41,$B25,FALSE)</f>
        <v>16</v>
      </c>
      <c r="G25" s="125"/>
      <c r="H25" s="125">
        <f>VLOOKUP(H$4,Attributes!$B$5:$AW$41,$B25,FALSE)</f>
        <v>17</v>
      </c>
      <c r="I25" s="125"/>
      <c r="J25" s="125">
        <f>VLOOKUP(J$4,Attributes!$B$5:$AW$41,$B25,FALSE)</f>
        <v>15</v>
      </c>
      <c r="K25" s="125"/>
      <c r="L25" s="125">
        <f>VLOOKUP(L$4,Attributes!$B$5:$AW$41,$B25,FALSE)</f>
        <v>16</v>
      </c>
      <c r="M25" s="126"/>
    </row>
    <row r="26" spans="1:32">
      <c r="A26" s="8" t="s">
        <v>30</v>
      </c>
      <c r="B26" s="7">
        <f>MATCH(A26,Attributes!$D$4:$AW$4,0)+2</f>
        <v>29</v>
      </c>
      <c r="C26" s="121" t="s">
        <v>138</v>
      </c>
      <c r="D26" s="94">
        <f>VLOOKUP(D$4,Attributes!$B$5:$AW$41,$B26,FALSE)</f>
        <v>17</v>
      </c>
      <c r="E26" s="95"/>
      <c r="F26" s="95">
        <f>VLOOKUP(F$4,Attributes!$B$5:$AW$41,$B26,FALSE)</f>
        <v>15</v>
      </c>
      <c r="G26" s="95"/>
      <c r="H26" s="95">
        <f>VLOOKUP(H$4,Attributes!$B$5:$AW$41,$B26,FALSE)</f>
        <v>17</v>
      </c>
      <c r="I26" s="95"/>
      <c r="J26" s="95">
        <f>VLOOKUP(J$4,Attributes!$B$5:$AW$41,$B26,FALSE)</f>
        <v>15</v>
      </c>
      <c r="K26" s="95"/>
      <c r="L26" s="95">
        <f>VLOOKUP(L$4,Attributes!$B$5:$AW$41,$B26,FALSE)</f>
        <v>19</v>
      </c>
      <c r="M26" s="96"/>
    </row>
    <row r="27" spans="1:32">
      <c r="A27" s="9" t="s">
        <v>31</v>
      </c>
      <c r="B27" s="7">
        <f>MATCH(A27,Attributes!$D$4:$AW$4,0)+2</f>
        <v>30</v>
      </c>
      <c r="C27" s="79" t="s">
        <v>139</v>
      </c>
      <c r="D27" s="97">
        <f>VLOOKUP(D$4,Attributes!$B$5:$AW$41,$B27,FALSE)</f>
        <v>15</v>
      </c>
      <c r="E27" s="123"/>
      <c r="F27" s="123">
        <f>VLOOKUP(F$4,Attributes!$B$5:$AW$41,$B27,FALSE)</f>
        <v>15</v>
      </c>
      <c r="G27" s="123"/>
      <c r="H27" s="123">
        <f>VLOOKUP(H$4,Attributes!$B$5:$AW$41,$B27,FALSE)</f>
        <v>16</v>
      </c>
      <c r="I27" s="123"/>
      <c r="J27" s="123">
        <f>VLOOKUP(J$4,Attributes!$B$5:$AW$41,$B27,FALSE)</f>
        <v>16</v>
      </c>
      <c r="K27" s="123"/>
      <c r="L27" s="123">
        <f>VLOOKUP(L$4,Attributes!$B$5:$AW$41,$B27,FALSE)</f>
        <v>17</v>
      </c>
      <c r="M27" s="118"/>
    </row>
    <row r="28" spans="1:32">
      <c r="A28" s="9" t="s">
        <v>32</v>
      </c>
      <c r="B28" s="7">
        <f>MATCH(A28,Attributes!$D$4:$AW$4,0)+2</f>
        <v>31</v>
      </c>
      <c r="C28" s="79" t="s">
        <v>140</v>
      </c>
      <c r="D28" s="97">
        <f>VLOOKUP(D$4,Attributes!$B$5:$AW$41,$B28,FALSE)</f>
        <v>18</v>
      </c>
      <c r="E28" s="123"/>
      <c r="F28" s="123">
        <f>VLOOKUP(F$4,Attributes!$B$5:$AW$41,$B28,FALSE)</f>
        <v>10</v>
      </c>
      <c r="G28" s="123"/>
      <c r="H28" s="123">
        <f>VLOOKUP(H$4,Attributes!$B$5:$AW$41,$B28,FALSE)</f>
        <v>14</v>
      </c>
      <c r="I28" s="123"/>
      <c r="J28" s="123">
        <f>VLOOKUP(J$4,Attributes!$B$5:$AW$41,$B28,FALSE)</f>
        <v>17</v>
      </c>
      <c r="K28" s="123"/>
      <c r="L28" s="123">
        <f>VLOOKUP(L$4,Attributes!$B$5:$AW$41,$B28,FALSE)</f>
        <v>14</v>
      </c>
      <c r="M28" s="118"/>
    </row>
    <row r="29" spans="1:32" ht="15.75" thickBot="1">
      <c r="A29" s="9" t="s">
        <v>33</v>
      </c>
      <c r="B29" s="7">
        <f>MATCH(A29,Attributes!$D$4:$AW$4,0)+2</f>
        <v>32</v>
      </c>
      <c r="C29" s="79" t="s">
        <v>141</v>
      </c>
      <c r="D29" s="97">
        <f>VLOOKUP(D$4,Attributes!$B$5:$AW$41,$B29,FALSE)</f>
        <v>17</v>
      </c>
      <c r="E29" s="123"/>
      <c r="F29" s="123">
        <f>VLOOKUP(F$4,Attributes!$B$5:$AW$41,$B29,FALSE)</f>
        <v>15</v>
      </c>
      <c r="G29" s="123"/>
      <c r="H29" s="123">
        <f>VLOOKUP(H$4,Attributes!$B$5:$AW$41,$B29,FALSE)</f>
        <v>15</v>
      </c>
      <c r="I29" s="123"/>
      <c r="J29" s="123">
        <f>VLOOKUP(J$4,Attributes!$B$5:$AW$41,$B29,FALSE)</f>
        <v>16</v>
      </c>
      <c r="K29" s="123"/>
      <c r="L29" s="123">
        <f>VLOOKUP(L$4,Attributes!$B$5:$AW$41,$B29,FALSE)</f>
        <v>19</v>
      </c>
      <c r="M29" s="118"/>
    </row>
    <row r="30" spans="1:32">
      <c r="A30" s="122" t="s">
        <v>34</v>
      </c>
      <c r="B30" s="7">
        <f>MATCH(A30,Attributes!$D$4:$AW$4,0)+2</f>
        <v>33</v>
      </c>
      <c r="C30" s="79" t="s">
        <v>142</v>
      </c>
      <c r="D30" s="97">
        <f>VLOOKUP(D$4,Attributes!$B$5:$AW$41,$B30,FALSE)</f>
        <v>16</v>
      </c>
      <c r="E30" s="123"/>
      <c r="F30" s="123">
        <f>VLOOKUP(F$4,Attributes!$B$5:$AW$41,$B30,FALSE)</f>
        <v>14</v>
      </c>
      <c r="G30" s="123"/>
      <c r="H30" s="123">
        <f>VLOOKUP(H$4,Attributes!$B$5:$AW$41,$B30,FALSE)</f>
        <v>12</v>
      </c>
      <c r="I30" s="123"/>
      <c r="J30" s="123">
        <f>VLOOKUP(J$4,Attributes!$B$5:$AW$41,$B30,FALSE)</f>
        <v>17</v>
      </c>
      <c r="K30" s="123"/>
      <c r="L30" s="123">
        <f>VLOOKUP(L$4,Attributes!$B$5:$AW$41,$B30,FALSE)</f>
        <v>16</v>
      </c>
      <c r="M30" s="118"/>
    </row>
    <row r="31" spans="1:32" ht="15.75" thickBot="1">
      <c r="A31" s="9" t="s">
        <v>35</v>
      </c>
      <c r="B31" s="7">
        <f>MATCH(A31,Attributes!$D$4:$AW$4,0)+2</f>
        <v>34</v>
      </c>
      <c r="C31" s="60" t="s">
        <v>143</v>
      </c>
      <c r="D31" s="124">
        <f>VLOOKUP(D$4,Attributes!$B$5:$AW$41,$B31,FALSE)</f>
        <v>15</v>
      </c>
      <c r="E31" s="125"/>
      <c r="F31" s="125">
        <f>VLOOKUP(F$4,Attributes!$B$5:$AW$41,$B31,FALSE)</f>
        <v>13</v>
      </c>
      <c r="G31" s="125"/>
      <c r="H31" s="125">
        <f>VLOOKUP(H$4,Attributes!$B$5:$AW$41,$B31,FALSE)</f>
        <v>10</v>
      </c>
      <c r="I31" s="125"/>
      <c r="J31" s="125">
        <f>VLOOKUP(J$4,Attributes!$B$5:$AW$41,$B31,FALSE)</f>
        <v>17</v>
      </c>
      <c r="K31" s="125"/>
      <c r="L31" s="125">
        <f>VLOOKUP(L$4,Attributes!$B$5:$AW$41,$B31,FALSE)</f>
        <v>14</v>
      </c>
      <c r="M31" s="126"/>
    </row>
  </sheetData>
  <mergeCells count="165">
    <mergeCell ref="N5:P5"/>
    <mergeCell ref="N7:P7"/>
    <mergeCell ref="AF11:AO13"/>
    <mergeCell ref="AF14:AO15"/>
    <mergeCell ref="T20:Y20"/>
    <mergeCell ref="T22:Y22"/>
    <mergeCell ref="Z4:AE4"/>
    <mergeCell ref="Z6:AE6"/>
    <mergeCell ref="Z8:AE8"/>
    <mergeCell ref="AF1:AN1"/>
    <mergeCell ref="T14:Y14"/>
    <mergeCell ref="T4:Y4"/>
    <mergeCell ref="T6:Y6"/>
    <mergeCell ref="T8:Y8"/>
    <mergeCell ref="T16:Y16"/>
    <mergeCell ref="T18:Y18"/>
    <mergeCell ref="T2:Y2"/>
    <mergeCell ref="T10:Y10"/>
    <mergeCell ref="T12:Y12"/>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D10:E10"/>
    <mergeCell ref="F10:G10"/>
    <mergeCell ref="H10:I10"/>
    <mergeCell ref="J10:K10"/>
    <mergeCell ref="L10:M10"/>
    <mergeCell ref="D11:E11"/>
    <mergeCell ref="F11:G11"/>
    <mergeCell ref="H11:I11"/>
    <mergeCell ref="J11:K11"/>
    <mergeCell ref="L11:M11"/>
    <mergeCell ref="D8:E8"/>
    <mergeCell ref="F8:G8"/>
    <mergeCell ref="H8:I8"/>
    <mergeCell ref="J8:K8"/>
    <mergeCell ref="L8:M8"/>
    <mergeCell ref="D9:E9"/>
    <mergeCell ref="F9:G9"/>
    <mergeCell ref="H9:I9"/>
    <mergeCell ref="J9:K9"/>
    <mergeCell ref="L9:M9"/>
    <mergeCell ref="D6:E6"/>
    <mergeCell ref="F6:G6"/>
    <mergeCell ref="H6:I6"/>
    <mergeCell ref="J6:K6"/>
    <mergeCell ref="L6:M6"/>
    <mergeCell ref="D7:E7"/>
    <mergeCell ref="F7:G7"/>
    <mergeCell ref="H7:I7"/>
    <mergeCell ref="J7:K7"/>
    <mergeCell ref="L7:M7"/>
    <mergeCell ref="J3:K3"/>
    <mergeCell ref="L3:M3"/>
    <mergeCell ref="D5:E5"/>
    <mergeCell ref="F5:G5"/>
    <mergeCell ref="H5:I5"/>
    <mergeCell ref="J5:K5"/>
    <mergeCell ref="L5:M5"/>
    <mergeCell ref="D1:AE1"/>
    <mergeCell ref="D2:I2"/>
    <mergeCell ref="J2:M2"/>
    <mergeCell ref="N2:P3"/>
    <mergeCell ref="Q2:S3"/>
    <mergeCell ref="Z2:AE2"/>
    <mergeCell ref="D3:E3"/>
    <mergeCell ref="F3:G3"/>
    <mergeCell ref="H3:I3"/>
  </mergeCells>
  <conditionalFormatting sqref="D5:M31">
    <cfRule type="cellIs" dxfId="7" priority="1" operator="between">
      <formula>10</formula>
      <formula>14</formula>
    </cfRule>
    <cfRule type="cellIs" dxfId="6" priority="2" operator="greaterThan">
      <formula>14</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C1" zoomScale="90" zoomScaleNormal="90" workbookViewId="0"/>
  </sheetViews>
  <sheetFormatPr defaultRowHeight="15"/>
  <cols>
    <col min="1" max="1" width="0" hidden="1" customWidth="1"/>
    <col min="2" max="2" width="3" hidden="1" customWidth="1"/>
    <col min="3" max="3" width="14.140625" bestFit="1" customWidth="1"/>
    <col min="4" max="4" width="15.7109375" customWidth="1"/>
    <col min="5" max="5" width="2" bestFit="1" customWidth="1"/>
    <col min="6" max="6" width="15.7109375" customWidth="1"/>
    <col min="7" max="7" width="2" bestFit="1" customWidth="1"/>
    <col min="8" max="8" width="15.7109375" customWidth="1"/>
    <col min="9" max="9" width="2" bestFit="1" customWidth="1"/>
    <col min="10" max="10" width="15.85546875" customWidth="1"/>
    <col min="11" max="11" width="2" bestFit="1" customWidth="1"/>
    <col min="12" max="12" width="15.7109375" customWidth="1"/>
    <col min="13" max="13" width="2" bestFit="1" customWidth="1"/>
    <col min="14" max="16" width="3" bestFit="1" customWidth="1"/>
    <col min="17" max="17" width="2" bestFit="1" customWidth="1"/>
    <col min="18" max="18" width="3" bestFit="1" customWidth="1"/>
    <col min="19" max="19" width="2" bestFit="1" customWidth="1"/>
    <col min="20" max="20" width="4.85546875" bestFit="1" customWidth="1"/>
    <col min="21" max="21" width="7" bestFit="1" customWidth="1"/>
    <col min="22" max="22" width="5.5703125" bestFit="1" customWidth="1"/>
    <col min="23" max="24" width="5.5703125" customWidth="1"/>
    <col min="25" max="25" width="5.85546875" bestFit="1" customWidth="1"/>
    <col min="26" max="31" width="5.85546875" customWidth="1"/>
  </cols>
  <sheetData>
    <row r="1" spans="1:41" ht="19.5" thickBot="1">
      <c r="D1" s="103" t="s">
        <v>86</v>
      </c>
      <c r="E1" s="103"/>
      <c r="F1" s="103"/>
      <c r="G1" s="103"/>
      <c r="H1" s="103"/>
      <c r="I1" s="103"/>
      <c r="J1" s="103"/>
      <c r="K1" s="103"/>
      <c r="L1" s="103"/>
      <c r="M1" s="103"/>
      <c r="N1" s="103"/>
      <c r="O1" s="103"/>
      <c r="P1" s="103"/>
      <c r="Q1" s="103"/>
      <c r="R1" s="103"/>
      <c r="S1" s="103"/>
      <c r="T1" s="131"/>
      <c r="U1" s="131"/>
      <c r="V1" s="131"/>
      <c r="W1" s="131"/>
      <c r="X1" s="131"/>
      <c r="Y1" s="131"/>
      <c r="Z1" s="131"/>
      <c r="AA1" s="131"/>
      <c r="AB1" s="131"/>
      <c r="AC1" s="131"/>
      <c r="AD1" s="131"/>
      <c r="AE1" s="131"/>
      <c r="AF1" s="156" t="s">
        <v>161</v>
      </c>
      <c r="AG1" s="156"/>
      <c r="AH1" s="156"/>
      <c r="AI1" s="156"/>
      <c r="AJ1" s="156"/>
      <c r="AK1" s="156"/>
      <c r="AL1" s="156"/>
      <c r="AM1" s="156"/>
      <c r="AN1" s="156"/>
    </row>
    <row r="2" spans="1:41" ht="19.5" thickBot="1">
      <c r="D2" s="127" t="s">
        <v>84</v>
      </c>
      <c r="E2" s="128"/>
      <c r="F2" s="128"/>
      <c r="G2" s="128"/>
      <c r="H2" s="128"/>
      <c r="I2" s="129"/>
      <c r="J2" s="127" t="s">
        <v>85</v>
      </c>
      <c r="K2" s="128"/>
      <c r="L2" s="128"/>
      <c r="M2" s="129"/>
      <c r="N2" s="100" t="s">
        <v>58</v>
      </c>
      <c r="O2" s="101"/>
      <c r="P2" s="102"/>
      <c r="Q2" s="100" t="s">
        <v>116</v>
      </c>
      <c r="R2" s="101"/>
      <c r="S2" s="101"/>
      <c r="T2" s="134" t="s">
        <v>65</v>
      </c>
      <c r="U2" s="135"/>
      <c r="V2" s="135"/>
      <c r="W2" s="135"/>
      <c r="X2" s="135"/>
      <c r="Y2" s="147"/>
      <c r="Z2" s="154" t="s">
        <v>157</v>
      </c>
      <c r="AA2" s="153"/>
      <c r="AB2" s="153"/>
      <c r="AC2" s="153"/>
      <c r="AD2" s="153"/>
      <c r="AE2" s="153"/>
      <c r="AF2" t="s">
        <v>162</v>
      </c>
    </row>
    <row r="3" spans="1:41" ht="15.75" thickBot="1">
      <c r="D3" s="110" t="s">
        <v>81</v>
      </c>
      <c r="E3" s="93"/>
      <c r="F3" s="91" t="s">
        <v>82</v>
      </c>
      <c r="G3" s="93"/>
      <c r="H3" s="91" t="s">
        <v>83</v>
      </c>
      <c r="I3" s="111"/>
      <c r="J3" s="110" t="s">
        <v>81</v>
      </c>
      <c r="K3" s="93"/>
      <c r="L3" s="91" t="s">
        <v>83</v>
      </c>
      <c r="M3" s="111"/>
      <c r="N3" s="104"/>
      <c r="O3" s="105"/>
      <c r="P3" s="106"/>
      <c r="Q3" s="104"/>
      <c r="R3" s="105"/>
      <c r="S3" s="105"/>
      <c r="T3" s="136" t="s">
        <v>81</v>
      </c>
      <c r="U3" s="137" t="s">
        <v>82</v>
      </c>
      <c r="V3" s="137" t="s">
        <v>83</v>
      </c>
      <c r="W3" s="137" t="s">
        <v>75</v>
      </c>
      <c r="X3" s="145" t="s">
        <v>76</v>
      </c>
      <c r="Y3" s="151" t="s">
        <v>144</v>
      </c>
      <c r="Z3" s="136" t="s">
        <v>81</v>
      </c>
      <c r="AA3" s="137" t="s">
        <v>82</v>
      </c>
      <c r="AB3" s="137" t="s">
        <v>83</v>
      </c>
      <c r="AC3" s="137" t="s">
        <v>75</v>
      </c>
      <c r="AD3" s="145" t="s">
        <v>76</v>
      </c>
      <c r="AE3" s="151" t="s">
        <v>144</v>
      </c>
      <c r="AF3" s="157" t="s">
        <v>163</v>
      </c>
    </row>
    <row r="4" spans="1:41" ht="15.75" thickBot="1">
      <c r="D4" s="79" t="str">
        <f>Lines!E8</f>
        <v>Carl Hagelin</v>
      </c>
      <c r="E4" s="80">
        <f>VLOOKUP(D4,Attributes!$B$5:$AW$41,Dropdown!$I$3,FALSE)</f>
        <v>1</v>
      </c>
      <c r="F4" s="15" t="str">
        <f>Lines!G8</f>
        <v>Derek Stepan</v>
      </c>
      <c r="G4" s="14">
        <f>VLOOKUP(F4,Attributes!$B$5:$AW$41,Dropdown!$J$3,FALSE)</f>
        <v>1</v>
      </c>
      <c r="H4" s="15" t="str">
        <f>Lines!I8</f>
        <v>Kevin Hayes</v>
      </c>
      <c r="I4" s="66">
        <f>VLOOKUP(H4,Attributes!$B$5:$AW$41,Dropdown!$K$3,FALSE)</f>
        <v>1</v>
      </c>
      <c r="J4" s="79" t="str">
        <f>Lines!K8</f>
        <v>Dmitry Kulikov</v>
      </c>
      <c r="K4" s="14">
        <f>VLOOKUP(J4,Attributes!$B$5:$AW$41,Dropdown!$G$3,FALSE)</f>
        <v>1</v>
      </c>
      <c r="L4" s="15" t="str">
        <f>Lines!M8</f>
        <v>Dan Girardi</v>
      </c>
      <c r="M4" s="66">
        <f>VLOOKUP(L4,Attributes!$B$5:$AW$41,Dropdown!$H$3,FALSE)</f>
        <v>1</v>
      </c>
      <c r="N4" s="67">
        <f>VLOOKUP(D4,Attributes!$B$5:$AW$41,Dropdown!$L$3,FALSE)</f>
        <v>13.25</v>
      </c>
      <c r="O4" s="68">
        <f>VLOOKUP(F4,Attributes!$B$5:$AW$41,Dropdown!$L$3,FALSE)</f>
        <v>16.25</v>
      </c>
      <c r="P4" s="69">
        <f>VLOOKUP(H4,Attributes!$B$5:$AW$41,Dropdown!$L$3,FALSE)</f>
        <v>10.5</v>
      </c>
      <c r="Q4" s="67">
        <f>VLOOKUP(D4,Attributes!$B$5:$AW$41,Dropdown!$Z$3,FALSE)</f>
        <v>8</v>
      </c>
      <c r="R4" s="68">
        <f>VLOOKUP(F4,Attributes!$B$5:$AW$41,Dropdown!$Z$3,FALSE)</f>
        <v>15</v>
      </c>
      <c r="S4" s="68">
        <f>VLOOKUP(H4,Attributes!$B$5:$AW$41,Dropdown!$Z$3,FALSE)</f>
        <v>12</v>
      </c>
      <c r="T4" s="133" t="s">
        <v>151</v>
      </c>
      <c r="U4" s="132"/>
      <c r="V4" s="132"/>
      <c r="W4" s="132"/>
      <c r="X4" s="132"/>
      <c r="Y4" s="149"/>
      <c r="Z4" s="155" t="s">
        <v>158</v>
      </c>
      <c r="AA4" s="130"/>
      <c r="AB4" s="130"/>
      <c r="AC4" s="130"/>
      <c r="AD4" s="130"/>
      <c r="AE4" s="130"/>
      <c r="AF4" t="s">
        <v>164</v>
      </c>
    </row>
    <row r="5" spans="1:41" ht="15.75" thickBot="1">
      <c r="A5" s="8" t="s">
        <v>10</v>
      </c>
      <c r="B5" s="7">
        <f>MATCH(A5,Attributes!$D$4:$AW$4,0)+2</f>
        <v>8</v>
      </c>
      <c r="C5" s="121" t="s">
        <v>117</v>
      </c>
      <c r="D5" s="94">
        <f>VLOOKUP(D$4,Attributes!$B$5:$AW$41,$B5,FALSE)</f>
        <v>15</v>
      </c>
      <c r="E5" s="95"/>
      <c r="F5" s="95">
        <f>VLOOKUP(F$4,Attributes!$B$5:$AW$41,$B5,FALSE)</f>
        <v>14</v>
      </c>
      <c r="G5" s="95"/>
      <c r="H5" s="95">
        <f>VLOOKUP(H$4,Attributes!$B$5:$AW$41,$B5,FALSE)</f>
        <v>12</v>
      </c>
      <c r="I5" s="95"/>
      <c r="J5" s="95">
        <f>VLOOKUP(J$4,Attributes!$B$5:$AW$41,$B5,FALSE)</f>
        <v>14</v>
      </c>
      <c r="K5" s="95"/>
      <c r="L5" s="95">
        <v>7</v>
      </c>
      <c r="M5" s="96"/>
      <c r="N5" s="94" t="s">
        <v>77</v>
      </c>
      <c r="O5" s="95"/>
      <c r="P5" s="96"/>
      <c r="T5" s="138">
        <f>VLOOKUP(D$4,Attributes!$B$5:$BW$41,Dropdown!$AB$3,FALSE)</f>
        <v>13.25</v>
      </c>
      <c r="U5" s="139">
        <f>VLOOKUP(F$4,Attributes!$B$5:$BW$41,Dropdown!$AB$3,FALSE)</f>
        <v>13.25</v>
      </c>
      <c r="V5" s="139">
        <f>VLOOKUP(H$4,Attributes!$B$5:$BW$41,Dropdown!$AB$3,FALSE)</f>
        <v>9.25</v>
      </c>
      <c r="W5" s="139">
        <f>VLOOKUP(J$4,Attributes!$B$5:$BW$41,Dropdown!$AB$3,FALSE)</f>
        <v>15</v>
      </c>
      <c r="X5" s="144">
        <f>VLOOKUP(L$4,Attributes!$B$5:$BW$41,Dropdown!$AB$3,FALSE)</f>
        <v>17.5</v>
      </c>
      <c r="Y5" s="150">
        <f>(T5+U5+V5+W5+X5)/5</f>
        <v>13.65</v>
      </c>
      <c r="Z5" s="138">
        <f>VLOOKUP(D$4,Attributes!$B$5:$BW$41,Dropdown!$W$3,FALSE)</f>
        <v>10</v>
      </c>
      <c r="AA5" s="139">
        <f>VLOOKUP(F$4,Attributes!$B$5:$BW$41,Dropdown!$W$3,FALSE)</f>
        <v>13</v>
      </c>
      <c r="AB5" s="139">
        <f>VLOOKUP(H$4,Attributes!$B$5:$BW$41,Dropdown!$W$3,FALSE)</f>
        <v>18</v>
      </c>
      <c r="AC5" s="139">
        <f>VLOOKUP(J$4,Attributes!$B$5:$BW$41,Dropdown!$W$3,FALSE)</f>
        <v>15</v>
      </c>
      <c r="AD5" s="144">
        <f>VLOOKUP(L$4,Attributes!$B$5:$BW$41,Dropdown!$W$3,FALSE)</f>
        <v>15</v>
      </c>
      <c r="AE5" s="150">
        <f>(Z5+AA5+AB5+AC5+AD5)/5</f>
        <v>14.2</v>
      </c>
      <c r="AF5" t="s">
        <v>165</v>
      </c>
    </row>
    <row r="6" spans="1:41" ht="15.75" thickBot="1">
      <c r="A6" s="9" t="s">
        <v>9</v>
      </c>
      <c r="B6" s="7">
        <f>MATCH(A6,Attributes!$D$4:$AW$4,0)+2</f>
        <v>9</v>
      </c>
      <c r="C6" s="79" t="s">
        <v>118</v>
      </c>
      <c r="D6" s="97">
        <f>VLOOKUP(D$4,Attributes!$B$5:$AW$41,$B6,FALSE)</f>
        <v>10</v>
      </c>
      <c r="E6" s="123"/>
      <c r="F6" s="123">
        <f>VLOOKUP(F$4,Attributes!$B$5:$AW$41,$B6,FALSE)</f>
        <v>13</v>
      </c>
      <c r="G6" s="123"/>
      <c r="H6" s="123">
        <f>VLOOKUP(H$4,Attributes!$B$5:$AW$41,$B6,FALSE)</f>
        <v>12</v>
      </c>
      <c r="I6" s="123"/>
      <c r="J6" s="123">
        <f>VLOOKUP(J$4,Attributes!$B$5:$AW$41,$B6,FALSE)</f>
        <v>8</v>
      </c>
      <c r="K6" s="123"/>
      <c r="L6" s="123">
        <f>VLOOKUP(L$4,Attributes!$B$5:$AW$41,$B6,FALSE)</f>
        <v>13</v>
      </c>
      <c r="M6" s="118"/>
      <c r="N6" s="60">
        <f>D11</f>
        <v>15</v>
      </c>
      <c r="O6" s="61">
        <f>F11</f>
        <v>17</v>
      </c>
      <c r="P6" s="62">
        <f>H11</f>
        <v>13</v>
      </c>
      <c r="T6" s="140" t="s">
        <v>152</v>
      </c>
      <c r="U6" s="141"/>
      <c r="V6" s="141"/>
      <c r="W6" s="141"/>
      <c r="X6" s="141"/>
      <c r="Y6" s="148"/>
      <c r="Z6" s="155" t="s">
        <v>159</v>
      </c>
      <c r="AA6" s="130"/>
      <c r="AB6" s="130"/>
      <c r="AC6" s="130"/>
      <c r="AD6" s="130"/>
      <c r="AE6" s="130"/>
      <c r="AF6" t="s">
        <v>166</v>
      </c>
    </row>
    <row r="7" spans="1:41" ht="15.75" thickBot="1">
      <c r="A7" s="9" t="s">
        <v>7</v>
      </c>
      <c r="B7" s="7">
        <f>MATCH(A7,Attributes!$D$4:$AW$4,0)+2</f>
        <v>10</v>
      </c>
      <c r="C7" s="79" t="s">
        <v>119</v>
      </c>
      <c r="D7" s="97">
        <f>VLOOKUP(D$4,Attributes!$B$5:$AW$41,$B7,FALSE)</f>
        <v>15</v>
      </c>
      <c r="E7" s="123"/>
      <c r="F7" s="123">
        <f>VLOOKUP(F$4,Attributes!$B$5:$AW$41,$B7,FALSE)</f>
        <v>14</v>
      </c>
      <c r="G7" s="123"/>
      <c r="H7" s="123">
        <f>VLOOKUP(H$4,Attributes!$B$5:$AW$41,$B7,FALSE)</f>
        <v>14</v>
      </c>
      <c r="I7" s="123"/>
      <c r="J7" s="123">
        <f>VLOOKUP(J$4,Attributes!$B$5:$AW$41,$B7,FALSE)</f>
        <v>15</v>
      </c>
      <c r="K7" s="123"/>
      <c r="L7" s="123">
        <f>VLOOKUP(L$4,Attributes!$B$5:$AW$41,$B7,FALSE)</f>
        <v>10</v>
      </c>
      <c r="M7" s="118"/>
      <c r="N7" s="94" t="s">
        <v>167</v>
      </c>
      <c r="O7" s="95"/>
      <c r="P7" s="96"/>
      <c r="T7" s="138">
        <f>VLOOKUP(D$4,Attributes!$B$5:$BW$41,Dropdown!$AC$3,FALSE)</f>
        <v>14.25</v>
      </c>
      <c r="U7" s="139">
        <f>VLOOKUP(F$4,Attributes!$B$5:$BW$41,Dropdown!$AC$3,FALSE)</f>
        <v>16</v>
      </c>
      <c r="V7" s="139">
        <f>VLOOKUP(H$4,Attributes!$B$5:$BW$41,Dropdown!$AC$3,FALSE)</f>
        <v>11</v>
      </c>
      <c r="W7" s="139">
        <f>VLOOKUP(J$4,Attributes!$B$5:$BW$41,Dropdown!$AC$3,FALSE)</f>
        <v>15.75</v>
      </c>
      <c r="X7" s="144">
        <f>VLOOKUP(L$4,Attributes!$B$5:$BW$41,Dropdown!$AC$3,FALSE)</f>
        <v>12.5</v>
      </c>
      <c r="Y7" s="150">
        <f>(T7+U7+V7+W7+X7)/5</f>
        <v>13.9</v>
      </c>
      <c r="Z7" s="138">
        <f>VLOOKUP(D$4,Attributes!$B$5:$BW$41,Dropdown!$V$3,FALSE)</f>
        <v>15</v>
      </c>
      <c r="AA7" s="139">
        <f>VLOOKUP(F$4,Attributes!$B$5:$BW$41,Dropdown!$V$3,FALSE)</f>
        <v>17</v>
      </c>
      <c r="AB7" s="139">
        <f>VLOOKUP(H$4,Attributes!$B$5:$BW$41,Dropdown!$V$3,FALSE)</f>
        <v>13</v>
      </c>
      <c r="AC7" s="139">
        <f>VLOOKUP(J$4,Attributes!$B$5:$BW$41,Dropdown!$V$3,FALSE)</f>
        <v>17</v>
      </c>
      <c r="AD7" s="144">
        <f>VLOOKUP(L$4,Attributes!$B$5:$BW$41,Dropdown!$V$3,FALSE)</f>
        <v>13</v>
      </c>
      <c r="AE7" s="150">
        <f>(Z7+AA7+AB7+AC7+AD7)/5</f>
        <v>15</v>
      </c>
      <c r="AF7" t="s">
        <v>168</v>
      </c>
    </row>
    <row r="8" spans="1:41" ht="15.75" thickBot="1">
      <c r="A8" s="120" t="s">
        <v>8</v>
      </c>
      <c r="B8" s="7">
        <f>MATCH(A8,Attributes!$D$4:$AW$4,0)+2</f>
        <v>11</v>
      </c>
      <c r="C8" s="79" t="s">
        <v>120</v>
      </c>
      <c r="D8" s="97">
        <f>VLOOKUP(D$4,Attributes!$B$5:$AW$41,$B8,FALSE)</f>
        <v>8</v>
      </c>
      <c r="E8" s="123"/>
      <c r="F8" s="123">
        <f>VLOOKUP(F$4,Attributes!$B$5:$AW$41,$B8,FALSE)</f>
        <v>15</v>
      </c>
      <c r="G8" s="123"/>
      <c r="H8" s="123">
        <f>VLOOKUP(H$4,Attributes!$B$5:$AW$41,$B8,FALSE)</f>
        <v>12</v>
      </c>
      <c r="I8" s="123"/>
      <c r="J8" s="123">
        <f>VLOOKUP(J$4,Attributes!$B$5:$AW$41,$B8,FALSE)</f>
        <v>5</v>
      </c>
      <c r="K8" s="123"/>
      <c r="L8" s="123">
        <f>VLOOKUP(L$4,Attributes!$B$5:$AW$41,$B8,FALSE)</f>
        <v>7</v>
      </c>
      <c r="M8" s="118"/>
      <c r="N8" s="60">
        <f>(D14+D16)/2</f>
        <v>13</v>
      </c>
      <c r="O8" s="61">
        <f>(F14+F16)/2</f>
        <v>15</v>
      </c>
      <c r="P8" s="62">
        <f>(H14+H16)/2</f>
        <v>11</v>
      </c>
      <c r="T8" s="140" t="s">
        <v>145</v>
      </c>
      <c r="U8" s="141"/>
      <c r="V8" s="141"/>
      <c r="W8" s="141"/>
      <c r="X8" s="141"/>
      <c r="Y8" s="148"/>
      <c r="Z8" s="155" t="s">
        <v>160</v>
      </c>
      <c r="AA8" s="130"/>
      <c r="AB8" s="130"/>
      <c r="AC8" s="130"/>
      <c r="AD8" s="130"/>
      <c r="AE8" s="130"/>
      <c r="AF8" t="s">
        <v>169</v>
      </c>
    </row>
    <row r="9" spans="1:41" ht="15.75" thickBot="1">
      <c r="A9" s="9" t="s">
        <v>11</v>
      </c>
      <c r="B9" s="7">
        <f>MATCH(A9,Attributes!$D$4:$AW$4,0)+2</f>
        <v>12</v>
      </c>
      <c r="C9" s="79" t="s">
        <v>121</v>
      </c>
      <c r="D9" s="97">
        <f>VLOOKUP(D$4,Attributes!$B$5:$AW$41,$B9,FALSE)</f>
        <v>12</v>
      </c>
      <c r="E9" s="123"/>
      <c r="F9" s="123">
        <f>VLOOKUP(F$4,Attributes!$B$5:$AW$41,$B9,FALSE)</f>
        <v>7</v>
      </c>
      <c r="G9" s="123"/>
      <c r="H9" s="123">
        <f>VLOOKUP(H$4,Attributes!$B$5:$AW$41,$B9,FALSE)</f>
        <v>6</v>
      </c>
      <c r="I9" s="123"/>
      <c r="J9" s="123">
        <f>VLOOKUP(J$4,Attributes!$B$5:$AW$41,$B9,FALSE)</f>
        <v>16</v>
      </c>
      <c r="K9" s="123"/>
      <c r="L9" s="123">
        <f>VLOOKUP(L$4,Attributes!$B$5:$AW$41,$B9,FALSE)</f>
        <v>18</v>
      </c>
      <c r="M9" s="118"/>
      <c r="T9" s="138">
        <f>VLOOKUP(D$4,Attributes!$B$5:$AW$41,Dropdown!$Q$3,FALSE)</f>
        <v>10</v>
      </c>
      <c r="U9" s="139">
        <f>VLOOKUP(F$4,Attributes!$B$5:$AW$41,Dropdown!$Q$3,FALSE)</f>
        <v>7.666666666666667</v>
      </c>
      <c r="V9" s="139">
        <f>VLOOKUP(H$4,Attributes!$B$5:$AW$41,Dropdown!$Q$3,FALSE)</f>
        <v>10.666666666666666</v>
      </c>
      <c r="W9" s="139">
        <f>VLOOKUP(J$4,Attributes!$B$5:$AW$41,Dropdown!$Q$3,FALSE)</f>
        <v>13</v>
      </c>
      <c r="X9" s="144">
        <f>VLOOKUP(L$4,Attributes!$B$5:$AW$41,Dropdown!$Q$3,FALSE)</f>
        <v>12.333333333333334</v>
      </c>
      <c r="Y9" s="150">
        <f>(T9+U9+V9+W9+X9)/5</f>
        <v>10.733333333333334</v>
      </c>
      <c r="Z9" s="138">
        <f>VLOOKUP(D$4,Attributes!$B$5:$BW$41,Dropdown!$X$3,FALSE)</f>
        <v>20</v>
      </c>
      <c r="AA9" s="139"/>
      <c r="AB9" s="139">
        <f>VLOOKUP(H$4,Attributes!$B$5:$BW$41,Dropdown!$X$3,FALSE)</f>
        <v>15.5</v>
      </c>
      <c r="AC9" s="139"/>
      <c r="AD9" s="144"/>
      <c r="AE9" s="150">
        <f>(Z9+AA9+AB9+AC9+AD9)/2</f>
        <v>17.75</v>
      </c>
      <c r="AF9" t="s">
        <v>170</v>
      </c>
    </row>
    <row r="10" spans="1:41" ht="15.75" thickBot="1">
      <c r="A10" s="9" t="s">
        <v>12</v>
      </c>
      <c r="B10" s="7">
        <f>MATCH(A10,Attributes!$D$4:$AW$4,0)+2</f>
        <v>13</v>
      </c>
      <c r="C10" s="79" t="s">
        <v>122</v>
      </c>
      <c r="D10" s="97">
        <f>VLOOKUP(D$4,Attributes!$B$5:$AW$41,$B10,FALSE)</f>
        <v>11</v>
      </c>
      <c r="E10" s="123"/>
      <c r="F10" s="123">
        <f>VLOOKUP(F$4,Attributes!$B$5:$AW$41,$B10,FALSE)</f>
        <v>16</v>
      </c>
      <c r="G10" s="123"/>
      <c r="H10" s="123">
        <f>VLOOKUP(H$4,Attributes!$B$5:$AW$41,$B10,FALSE)</f>
        <v>12</v>
      </c>
      <c r="I10" s="123"/>
      <c r="J10" s="123">
        <f>VLOOKUP(J$4,Attributes!$B$5:$AW$41,$B10,FALSE)</f>
        <v>16</v>
      </c>
      <c r="K10" s="123"/>
      <c r="L10" s="123">
        <f>VLOOKUP(L$4,Attributes!$B$5:$AW$41,$B10,FALSE)</f>
        <v>10</v>
      </c>
      <c r="M10" s="118"/>
      <c r="T10" s="140" t="s">
        <v>146</v>
      </c>
      <c r="U10" s="141"/>
      <c r="V10" s="141"/>
      <c r="W10" s="141"/>
      <c r="X10" s="141"/>
      <c r="Y10" s="148"/>
      <c r="Z10" s="152"/>
      <c r="AA10" s="152"/>
      <c r="AB10" s="152"/>
      <c r="AC10" s="152"/>
      <c r="AD10" s="152"/>
      <c r="AE10" s="152"/>
      <c r="AF10" t="s">
        <v>171</v>
      </c>
    </row>
    <row r="11" spans="1:41" ht="15.75" customHeight="1" thickBot="1">
      <c r="A11" s="9" t="s">
        <v>13</v>
      </c>
      <c r="B11" s="7">
        <f>MATCH(A11,Attributes!$D$4:$AW$4,0)+2</f>
        <v>14</v>
      </c>
      <c r="C11" s="79" t="s">
        <v>123</v>
      </c>
      <c r="D11" s="97">
        <f>VLOOKUP(D$4,Attributes!$B$5:$AW$41,$B11,FALSE)</f>
        <v>15</v>
      </c>
      <c r="E11" s="123"/>
      <c r="F11" s="123">
        <f>VLOOKUP(F$4,Attributes!$B$5:$AW$41,$B11,FALSE)</f>
        <v>17</v>
      </c>
      <c r="G11" s="123"/>
      <c r="H11" s="123">
        <f>VLOOKUP(H$4,Attributes!$B$5:$AW$41,$B11,FALSE)</f>
        <v>13</v>
      </c>
      <c r="I11" s="123"/>
      <c r="J11" s="123">
        <f>VLOOKUP(J$4,Attributes!$B$5:$AW$41,$B11,FALSE)</f>
        <v>17</v>
      </c>
      <c r="K11" s="123"/>
      <c r="L11" s="123">
        <f>VLOOKUP(L$4,Attributes!$B$5:$AW$41,$B11,FALSE)</f>
        <v>13</v>
      </c>
      <c r="M11" s="118"/>
      <c r="T11" s="138">
        <f>VLOOKUP(D4,Attributes!$B$5:$AW$41,Dropdown!$AA$3,FALSE)</f>
        <v>15.285714285714286</v>
      </c>
      <c r="U11" s="139">
        <f>VLOOKUP(F4,Attributes!$B$5:$AW$41,Dropdown!$AA$3,FALSE)</f>
        <v>13.142857142857142</v>
      </c>
      <c r="V11" s="139">
        <f>VLOOKUP(H4,Attributes!$B$5:$AW$41,Dropdown!$AA$3,FALSE)</f>
        <v>11.857142857142858</v>
      </c>
      <c r="W11" s="139">
        <f>VLOOKUP(J4,Attributes!$B$5:$AW$41,Dropdown!$AA$3,FALSE)</f>
        <v>15.857142857142858</v>
      </c>
      <c r="X11" s="144">
        <f>VLOOKUP(L4,Attributes!$B$5:$AW$41,Dropdown!$AA$3,FALSE)</f>
        <v>15.571428571428571</v>
      </c>
      <c r="Y11" s="150">
        <f>(T11+U11+V11+W11+X11)/5</f>
        <v>14.342857142857145</v>
      </c>
      <c r="Z11" s="152"/>
      <c r="AA11" s="152"/>
      <c r="AB11" s="152"/>
      <c r="AC11" s="152"/>
      <c r="AD11" s="152"/>
      <c r="AE11" s="152"/>
      <c r="AF11" s="159" t="s">
        <v>172</v>
      </c>
      <c r="AG11" s="159"/>
      <c r="AH11" s="159"/>
      <c r="AI11" s="159"/>
      <c r="AJ11" s="159"/>
      <c r="AK11" s="159"/>
      <c r="AL11" s="159"/>
      <c r="AM11" s="159"/>
      <c r="AN11" s="159"/>
      <c r="AO11" s="159"/>
    </row>
    <row r="12" spans="1:41" ht="15.75" thickBot="1">
      <c r="A12" s="9" t="s">
        <v>14</v>
      </c>
      <c r="B12" s="7">
        <f>MATCH(A12,Attributes!$D$4:$AW$4,0)+2</f>
        <v>15</v>
      </c>
      <c r="C12" s="79" t="s">
        <v>124</v>
      </c>
      <c r="D12" s="97">
        <f>VLOOKUP(D$4,Attributes!$B$5:$AW$41,$B12,FALSE)</f>
        <v>14</v>
      </c>
      <c r="E12" s="123"/>
      <c r="F12" s="123">
        <f>VLOOKUP(F$4,Attributes!$B$5:$AW$41,$B12,FALSE)</f>
        <v>15</v>
      </c>
      <c r="G12" s="123"/>
      <c r="H12" s="123">
        <f>VLOOKUP(H$4,Attributes!$B$5:$AW$41,$B12,FALSE)</f>
        <v>9</v>
      </c>
      <c r="I12" s="123"/>
      <c r="J12" s="123">
        <f>VLOOKUP(J$4,Attributes!$B$5:$AW$41,$B12,FALSE)</f>
        <v>14</v>
      </c>
      <c r="K12" s="123"/>
      <c r="L12" s="123">
        <f>VLOOKUP(L$4,Attributes!$B$5:$AW$41,$B12,FALSE)</f>
        <v>18</v>
      </c>
      <c r="M12" s="118"/>
      <c r="T12" s="140" t="s">
        <v>148</v>
      </c>
      <c r="U12" s="141"/>
      <c r="V12" s="141"/>
      <c r="W12" s="141"/>
      <c r="X12" s="141"/>
      <c r="Y12" s="148"/>
      <c r="Z12" s="152"/>
      <c r="AA12" s="152"/>
      <c r="AB12" s="152"/>
      <c r="AC12" s="152"/>
      <c r="AD12" s="152"/>
      <c r="AE12" s="152"/>
      <c r="AF12" s="159"/>
      <c r="AG12" s="159"/>
      <c r="AH12" s="159"/>
      <c r="AI12" s="159"/>
      <c r="AJ12" s="159"/>
      <c r="AK12" s="159"/>
      <c r="AL12" s="159"/>
      <c r="AM12" s="159"/>
      <c r="AN12" s="159"/>
      <c r="AO12" s="159"/>
    </row>
    <row r="13" spans="1:41" ht="15.75" thickBot="1">
      <c r="A13" s="9" t="s">
        <v>15</v>
      </c>
      <c r="B13" s="7">
        <f>MATCH(A13,Attributes!$D$4:$AW$4,0)+2</f>
        <v>16</v>
      </c>
      <c r="C13" s="79" t="s">
        <v>125</v>
      </c>
      <c r="D13" s="97">
        <f>VLOOKUP(D$4,Attributes!$B$5:$AW$41,$B13,FALSE)</f>
        <v>12</v>
      </c>
      <c r="E13" s="123"/>
      <c r="F13" s="123">
        <f>VLOOKUP(F$4,Attributes!$B$5:$AW$41,$B13,FALSE)</f>
        <v>17</v>
      </c>
      <c r="G13" s="123"/>
      <c r="H13" s="123">
        <f>VLOOKUP(H$4,Attributes!$B$5:$AW$41,$B13,FALSE)</f>
        <v>10</v>
      </c>
      <c r="I13" s="123"/>
      <c r="J13" s="123">
        <f>VLOOKUP(J$4,Attributes!$B$5:$AW$41,$B13,FALSE)</f>
        <v>16</v>
      </c>
      <c r="K13" s="123"/>
      <c r="L13" s="123">
        <f>VLOOKUP(L$4,Attributes!$B$5:$AW$41,$B13,FALSE)</f>
        <v>18</v>
      </c>
      <c r="M13" s="118"/>
      <c r="T13" s="138">
        <f>VLOOKUP(D4,Attributes!$B$5:$AW$41,Dropdown!$R$3,FALSE)</f>
        <v>15.333333333333334</v>
      </c>
      <c r="U13" s="139">
        <f>VLOOKUP(F4,Attributes!$B$5:$AW$41,Dropdown!$R$3,FALSE)</f>
        <v>14.5</v>
      </c>
      <c r="V13" s="139">
        <f>VLOOKUP(H4,Attributes!$B$5:$AW$41,Dropdown!$R$3,FALSE)</f>
        <v>11.833333333333334</v>
      </c>
      <c r="W13" s="139">
        <f>VLOOKUP(J4,Attributes!$B$5:$AW$41,Dropdown!$R$3,FALSE)</f>
        <v>15.333333333333334</v>
      </c>
      <c r="X13" s="144">
        <f>VLOOKUP(L4,Attributes!$B$5:$AW$41,Dropdown!$R$3,FALSE)</f>
        <v>14.833333333333334</v>
      </c>
      <c r="Y13" s="150">
        <f>(T13+U13+V13+W13+X13)/5</f>
        <v>14.366666666666669</v>
      </c>
      <c r="Z13" s="152"/>
      <c r="AA13" s="152"/>
      <c r="AB13" s="152"/>
      <c r="AC13" s="152"/>
      <c r="AD13" s="152"/>
      <c r="AE13" s="152"/>
      <c r="AF13" s="159"/>
      <c r="AG13" s="159"/>
      <c r="AH13" s="159"/>
      <c r="AI13" s="159"/>
      <c r="AJ13" s="159"/>
      <c r="AK13" s="159"/>
      <c r="AL13" s="159"/>
      <c r="AM13" s="159"/>
      <c r="AN13" s="159"/>
      <c r="AO13" s="159"/>
    </row>
    <row r="14" spans="1:41" ht="15.75" customHeight="1" thickBot="1">
      <c r="A14" s="9" t="s">
        <v>16</v>
      </c>
      <c r="B14" s="7">
        <f>MATCH(A14,Attributes!$D$4:$AW$4,0)+2</f>
        <v>17</v>
      </c>
      <c r="C14" s="79" t="s">
        <v>126</v>
      </c>
      <c r="D14" s="97">
        <f>VLOOKUP(D$4,Attributes!$B$5:$AW$41,$B14,FALSE)</f>
        <v>11</v>
      </c>
      <c r="E14" s="123"/>
      <c r="F14" s="123">
        <f>VLOOKUP(F$4,Attributes!$B$5:$AW$41,$B14,FALSE)</f>
        <v>14</v>
      </c>
      <c r="G14" s="123"/>
      <c r="H14" s="123">
        <f>VLOOKUP(H$4,Attributes!$B$5:$AW$41,$B14,FALSE)</f>
        <v>11</v>
      </c>
      <c r="I14" s="123"/>
      <c r="J14" s="123">
        <f>VLOOKUP(J$4,Attributes!$B$5:$AW$41,$B14,FALSE)</f>
        <v>19</v>
      </c>
      <c r="K14" s="123"/>
      <c r="L14" s="123">
        <f>VLOOKUP(L$4,Attributes!$B$5:$AW$41,$B14,FALSE)</f>
        <v>13</v>
      </c>
      <c r="M14" s="118"/>
      <c r="T14" s="140" t="s">
        <v>154</v>
      </c>
      <c r="U14" s="141"/>
      <c r="V14" s="141"/>
      <c r="W14" s="141"/>
      <c r="X14" s="141"/>
      <c r="Y14" s="148"/>
      <c r="Z14" s="152"/>
      <c r="AA14" s="152"/>
      <c r="AB14" s="152"/>
      <c r="AC14" s="152"/>
      <c r="AD14" s="152"/>
      <c r="AE14" s="152"/>
      <c r="AF14" s="159" t="s">
        <v>173</v>
      </c>
      <c r="AG14" s="159"/>
      <c r="AH14" s="159"/>
      <c r="AI14" s="159"/>
      <c r="AJ14" s="159"/>
      <c r="AK14" s="159"/>
      <c r="AL14" s="159"/>
      <c r="AM14" s="159"/>
      <c r="AN14" s="159"/>
      <c r="AO14" s="159"/>
    </row>
    <row r="15" spans="1:41" ht="15.75" thickBot="1">
      <c r="A15" s="9" t="s">
        <v>17</v>
      </c>
      <c r="B15" s="7">
        <f>MATCH(A15,Attributes!$D$4:$AW$4,0)+2</f>
        <v>18</v>
      </c>
      <c r="C15" s="79" t="s">
        <v>127</v>
      </c>
      <c r="D15" s="97">
        <f>VLOOKUP(D$4,Attributes!$B$5:$AW$41,$B15,FALSE)</f>
        <v>14</v>
      </c>
      <c r="E15" s="123"/>
      <c r="F15" s="123">
        <f>VLOOKUP(F$4,Attributes!$B$5:$AW$41,$B15,FALSE)</f>
        <v>16</v>
      </c>
      <c r="G15" s="123"/>
      <c r="H15" s="123">
        <f>VLOOKUP(H$4,Attributes!$B$5:$AW$41,$B15,FALSE)</f>
        <v>13</v>
      </c>
      <c r="I15" s="123"/>
      <c r="J15" s="123">
        <f>VLOOKUP(J$4,Attributes!$B$5:$AW$41,$B15,FALSE)</f>
        <v>16</v>
      </c>
      <c r="K15" s="123"/>
      <c r="L15" s="123">
        <f>VLOOKUP(L$4,Attributes!$B$5:$AW$41,$B15,FALSE)</f>
        <v>14</v>
      </c>
      <c r="M15" s="118"/>
      <c r="T15" s="138">
        <f>VLOOKUP(D$4,Attributes!$B$5:$BW$41,Dropdown!$AD$3,FALSE)</f>
        <v>13.4</v>
      </c>
      <c r="U15" s="139">
        <f>VLOOKUP(F$4,Attributes!$B$5:$BW$41,Dropdown!$AD$3,FALSE)</f>
        <v>16.600000000000001</v>
      </c>
      <c r="V15" s="139">
        <f>VLOOKUP(H$4,Attributes!$B$5:$BW$41,Dropdown!$AD$3,FALSE)</f>
        <v>10.6</v>
      </c>
      <c r="W15" s="139">
        <f>VLOOKUP(J$4,Attributes!$B$5:$BW$41,Dropdown!$AD$3,FALSE)</f>
        <v>14.2</v>
      </c>
      <c r="X15" s="144">
        <f>VLOOKUP(L$4,Attributes!$B$5:$BW$41,Dropdown!$AD$3,FALSE)</f>
        <v>16.600000000000001</v>
      </c>
      <c r="Y15" s="150">
        <f>(T15+U15+V15+W15+X15)/5</f>
        <v>14.280000000000001</v>
      </c>
      <c r="Z15" s="152"/>
      <c r="AA15" s="152"/>
      <c r="AB15" s="152"/>
      <c r="AC15" s="152"/>
      <c r="AD15" s="152"/>
      <c r="AE15" s="152"/>
      <c r="AF15" s="159"/>
      <c r="AG15" s="159"/>
      <c r="AH15" s="159"/>
      <c r="AI15" s="159"/>
      <c r="AJ15" s="159"/>
      <c r="AK15" s="159"/>
      <c r="AL15" s="159"/>
      <c r="AM15" s="159"/>
      <c r="AN15" s="159"/>
      <c r="AO15" s="159"/>
    </row>
    <row r="16" spans="1:41" ht="15.75" thickBot="1">
      <c r="A16" s="9" t="s">
        <v>18</v>
      </c>
      <c r="B16" s="7">
        <f>MATCH(A16,Attributes!$D$4:$AW$4,0)+2</f>
        <v>19</v>
      </c>
      <c r="C16" s="60" t="s">
        <v>128</v>
      </c>
      <c r="D16" s="124">
        <f>VLOOKUP(D$4,Attributes!$B$5:$AW$41,$B16,FALSE)</f>
        <v>15</v>
      </c>
      <c r="E16" s="125"/>
      <c r="F16" s="125">
        <f>VLOOKUP(F$4,Attributes!$B$5:$AW$41,$B16,FALSE)</f>
        <v>16</v>
      </c>
      <c r="G16" s="125"/>
      <c r="H16" s="125">
        <f>VLOOKUP(H$4,Attributes!$B$5:$AW$41,$B16,FALSE)</f>
        <v>11</v>
      </c>
      <c r="I16" s="125"/>
      <c r="J16" s="125">
        <f>VLOOKUP(J$4,Attributes!$B$5:$AW$41,$B16,FALSE)</f>
        <v>13</v>
      </c>
      <c r="K16" s="125"/>
      <c r="L16" s="125">
        <f>VLOOKUP(L$4,Attributes!$B$5:$AW$41,$B16,FALSE)</f>
        <v>13</v>
      </c>
      <c r="M16" s="126"/>
      <c r="T16" s="140" t="s">
        <v>121</v>
      </c>
      <c r="U16" s="141"/>
      <c r="V16" s="141"/>
      <c r="W16" s="141"/>
      <c r="X16" s="141"/>
      <c r="Y16" s="148"/>
      <c r="Z16" s="152"/>
      <c r="AA16" s="152"/>
      <c r="AB16" s="152"/>
      <c r="AC16" s="152"/>
      <c r="AD16" s="152"/>
      <c r="AE16" s="152"/>
      <c r="AF16" s="161" t="s">
        <v>174</v>
      </c>
      <c r="AG16" s="158"/>
      <c r="AH16" s="158"/>
      <c r="AI16" s="158"/>
      <c r="AJ16" s="158"/>
      <c r="AK16" s="158"/>
      <c r="AL16" s="158"/>
      <c r="AM16" s="158"/>
      <c r="AN16" s="158"/>
      <c r="AO16" s="158"/>
    </row>
    <row r="17" spans="1:32" ht="15.75" thickBot="1">
      <c r="A17" s="8" t="s">
        <v>20</v>
      </c>
      <c r="B17" s="7">
        <f>MATCH(A17,Attributes!$D$4:$AW$4,0)+2</f>
        <v>20</v>
      </c>
      <c r="C17" s="121" t="s">
        <v>129</v>
      </c>
      <c r="D17" s="94">
        <f>VLOOKUP(D$4,Attributes!$B$5:$AW$41,$B17,FALSE)</f>
        <v>8</v>
      </c>
      <c r="E17" s="95"/>
      <c r="F17" s="95">
        <f>VLOOKUP(F$4,Attributes!$B$5:$AW$41,$B17,FALSE)</f>
        <v>3</v>
      </c>
      <c r="G17" s="95"/>
      <c r="H17" s="95">
        <f>VLOOKUP(H$4,Attributes!$B$5:$AW$41,$B17,FALSE)</f>
        <v>8</v>
      </c>
      <c r="I17" s="95"/>
      <c r="J17" s="95">
        <f>VLOOKUP(J$4,Attributes!$B$5:$AW$41,$B17,FALSE)</f>
        <v>8</v>
      </c>
      <c r="K17" s="95"/>
      <c r="L17" s="95">
        <f>VLOOKUP(L$4,Attributes!$B$5:$AW$41,$B17,FALSE)</f>
        <v>4</v>
      </c>
      <c r="M17" s="96"/>
      <c r="T17" s="138">
        <f>VLOOKUP(D$4,Attributes!$B$5:$BW$41,Dropdown!$AE$3,FALSE)</f>
        <v>12.333333333333334</v>
      </c>
      <c r="U17" s="139">
        <f>VLOOKUP(F$4,Attributes!$B$5:$BW$41,Dropdown!$AE$3,FALSE)</f>
        <v>11.333333333333334</v>
      </c>
      <c r="V17" s="139">
        <f>VLOOKUP(H$4,Attributes!$B$5:$BW$41,Dropdown!$AE$3,FALSE)</f>
        <v>12</v>
      </c>
      <c r="W17" s="139">
        <f>VLOOKUP(J$4,Attributes!$B$5:$BW$41,Dropdown!$AE$3,FALSE)</f>
        <v>15</v>
      </c>
      <c r="X17" s="144">
        <f>VLOOKUP(L$4,Attributes!$B$5:$BW$41,Dropdown!$AE$3,FALSE)</f>
        <v>16.333333333333332</v>
      </c>
      <c r="Y17" s="150">
        <f>(T17+U17+V17+W17+X17)/5</f>
        <v>13.4</v>
      </c>
      <c r="Z17" s="152"/>
      <c r="AA17" s="152"/>
      <c r="AB17" s="152"/>
      <c r="AC17" s="152"/>
      <c r="AD17" s="152"/>
      <c r="AE17" s="152"/>
      <c r="AF17" t="s">
        <v>175</v>
      </c>
    </row>
    <row r="18" spans="1:32" ht="15.75" thickBot="1">
      <c r="A18" s="9" t="s">
        <v>21</v>
      </c>
      <c r="B18" s="7">
        <f>MATCH(A18,Attributes!$D$4:$AW$4,0)+2</f>
        <v>21</v>
      </c>
      <c r="C18" s="79" t="s">
        <v>130</v>
      </c>
      <c r="D18" s="97">
        <f>VLOOKUP(D$4,Attributes!$B$5:$AW$41,$B18,FALSE)</f>
        <v>11</v>
      </c>
      <c r="E18" s="123"/>
      <c r="F18" s="123">
        <f>VLOOKUP(F$4,Attributes!$B$5:$AW$41,$B18,FALSE)</f>
        <v>17</v>
      </c>
      <c r="G18" s="123"/>
      <c r="H18" s="123">
        <f>VLOOKUP(H$4,Attributes!$B$5:$AW$41,$B18,FALSE)</f>
        <v>9</v>
      </c>
      <c r="I18" s="123"/>
      <c r="J18" s="123">
        <f>VLOOKUP(J$4,Attributes!$B$5:$AW$41,$B18,FALSE)</f>
        <v>13</v>
      </c>
      <c r="K18" s="123"/>
      <c r="L18" s="123">
        <f>VLOOKUP(L$4,Attributes!$B$5:$AW$41,$B18,FALSE)</f>
        <v>14</v>
      </c>
      <c r="M18" s="118"/>
      <c r="T18" s="140" t="s">
        <v>155</v>
      </c>
      <c r="U18" s="141"/>
      <c r="V18" s="141"/>
      <c r="W18" s="141"/>
      <c r="X18" s="141"/>
      <c r="Y18" s="148"/>
      <c r="Z18" s="152"/>
      <c r="AA18" s="152"/>
      <c r="AB18" s="152"/>
      <c r="AC18" s="152"/>
      <c r="AD18" s="152"/>
      <c r="AE18" s="152"/>
    </row>
    <row r="19" spans="1:32" ht="15.75" thickBot="1">
      <c r="A19" s="9" t="s">
        <v>22</v>
      </c>
      <c r="B19" s="7">
        <f>MATCH(A19,Attributes!$D$4:$AW$4,0)+2</f>
        <v>22</v>
      </c>
      <c r="C19" s="79" t="s">
        <v>131</v>
      </c>
      <c r="D19" s="97">
        <f>VLOOKUP(D$4,Attributes!$B$5:$AW$41,$B19,FALSE)</f>
        <v>12</v>
      </c>
      <c r="E19" s="123"/>
      <c r="F19" s="123">
        <f>VLOOKUP(F$4,Attributes!$B$5:$AW$41,$B19,FALSE)</f>
        <v>11</v>
      </c>
      <c r="G19" s="123"/>
      <c r="H19" s="123">
        <f>VLOOKUP(H$4,Attributes!$B$5:$AW$41,$B19,FALSE)</f>
        <v>10</v>
      </c>
      <c r="I19" s="123"/>
      <c r="J19" s="123">
        <f>VLOOKUP(J$4,Attributes!$B$5:$AW$41,$B19,FALSE)</f>
        <v>9</v>
      </c>
      <c r="K19" s="123"/>
      <c r="L19" s="123">
        <f>VLOOKUP(L$4,Attributes!$B$5:$AW$41,$B19,FALSE)</f>
        <v>19</v>
      </c>
      <c r="M19" s="118"/>
      <c r="T19" s="138">
        <f>VLOOKUP(D$4,Attributes!$B$5:$BW$41,Dropdown!$S$3,FALSE)</f>
        <v>15.428571428571429</v>
      </c>
      <c r="U19" s="139">
        <f>VLOOKUP(F$4,Attributes!$B$5:$BW$41,Dropdown!$S$3,FALSE)</f>
        <v>15.571428571428571</v>
      </c>
      <c r="V19" s="139">
        <f>VLOOKUP(H$4,Attributes!$B$5:$BW$41,Dropdown!$S$3,FALSE)</f>
        <v>12.285714285714286</v>
      </c>
      <c r="W19" s="139">
        <f>VLOOKUP(J$4,Attributes!$B$5:$BW$41,Dropdown!$S$3,FALSE)</f>
        <v>16</v>
      </c>
      <c r="X19" s="144">
        <f>VLOOKUP(L$4,Attributes!$B$5:$BW$41,Dropdown!$S$3,FALSE)</f>
        <v>13</v>
      </c>
      <c r="Y19" s="150">
        <f>(T19+U19+V19+W19+X19)/5</f>
        <v>14.457142857142856</v>
      </c>
      <c r="Z19" s="152"/>
      <c r="AA19" s="152"/>
      <c r="AB19" s="152"/>
      <c r="AC19" s="152"/>
      <c r="AD19" s="152"/>
      <c r="AE19" s="152"/>
    </row>
    <row r="20" spans="1:32" ht="15.75" thickBot="1">
      <c r="A20" s="9" t="s">
        <v>23</v>
      </c>
      <c r="B20" s="7">
        <f>MATCH(A20,Attributes!$D$4:$AW$4,0)+2</f>
        <v>23</v>
      </c>
      <c r="C20" s="79" t="s">
        <v>132</v>
      </c>
      <c r="D20" s="97">
        <f>VLOOKUP(D$4,Attributes!$B$5:$AW$41,$B20,FALSE)</f>
        <v>13</v>
      </c>
      <c r="E20" s="123"/>
      <c r="F20" s="123">
        <f>VLOOKUP(F$4,Attributes!$B$5:$AW$41,$B20,FALSE)</f>
        <v>15</v>
      </c>
      <c r="G20" s="123"/>
      <c r="H20" s="123">
        <f>VLOOKUP(H$4,Attributes!$B$5:$AW$41,$B20,FALSE)</f>
        <v>7</v>
      </c>
      <c r="I20" s="123"/>
      <c r="J20" s="123">
        <f>VLOOKUP(J$4,Attributes!$B$5:$AW$41,$B20,FALSE)</f>
        <v>17</v>
      </c>
      <c r="K20" s="123"/>
      <c r="L20" s="123">
        <f>VLOOKUP(L$4,Attributes!$B$5:$AW$41,$B20,FALSE)</f>
        <v>10</v>
      </c>
      <c r="M20" s="118"/>
      <c r="T20" s="140" t="s">
        <v>123</v>
      </c>
      <c r="U20" s="141"/>
      <c r="V20" s="141"/>
      <c r="W20" s="141"/>
      <c r="X20" s="141"/>
      <c r="Y20" s="148"/>
      <c r="Z20" s="152"/>
      <c r="AA20" s="152"/>
      <c r="AB20" s="152"/>
      <c r="AC20" s="152"/>
      <c r="AD20" s="152"/>
      <c r="AE20" s="152"/>
    </row>
    <row r="21" spans="1:32" ht="15.75" thickBot="1">
      <c r="A21" s="9" t="s">
        <v>24</v>
      </c>
      <c r="B21" s="7">
        <f>MATCH(A21,Attributes!$D$4:$AW$4,0)+2</f>
        <v>24</v>
      </c>
      <c r="C21" s="79" t="s">
        <v>133</v>
      </c>
      <c r="D21" s="97">
        <f>VLOOKUP(D$4,Attributes!$B$5:$AW$41,$B21,FALSE)</f>
        <v>16</v>
      </c>
      <c r="E21" s="123"/>
      <c r="F21" s="123">
        <f>VLOOKUP(F$4,Attributes!$B$5:$AW$41,$B21,FALSE)</f>
        <v>16</v>
      </c>
      <c r="G21" s="123"/>
      <c r="H21" s="123">
        <f>VLOOKUP(H$4,Attributes!$B$5:$AW$41,$B21,FALSE)</f>
        <v>13</v>
      </c>
      <c r="I21" s="123"/>
      <c r="J21" s="123">
        <f>VLOOKUP(J$4,Attributes!$B$5:$AW$41,$B21,FALSE)</f>
        <v>15</v>
      </c>
      <c r="K21" s="123"/>
      <c r="L21" s="123">
        <f>VLOOKUP(L$4,Attributes!$B$5:$AW$41,$B21,FALSE)</f>
        <v>13</v>
      </c>
      <c r="M21" s="118"/>
      <c r="T21" s="138">
        <f>VLOOKUP(D$4,Attributes!$B$5:$BW$41,Dropdown!$T$3,FALSE)</f>
        <v>13</v>
      </c>
      <c r="U21" s="139">
        <f>VLOOKUP(F$4,Attributes!$B$5:$BW$41,Dropdown!$T$3,FALSE)</f>
        <v>16.333333333333332</v>
      </c>
      <c r="V21" s="139">
        <f>VLOOKUP(H$4,Attributes!$B$5:$BW$41,Dropdown!$T$3,FALSE)</f>
        <v>9.6666666666666661</v>
      </c>
      <c r="W21" s="139">
        <f>VLOOKUP(J$4,Attributes!$B$5:$BW$41,Dropdown!$T$3,FALSE)</f>
        <v>15.666666666666666</v>
      </c>
      <c r="X21" s="144">
        <f>VLOOKUP(L$4,Attributes!$B$5:$BW$41,Dropdown!$T$3,FALSE)</f>
        <v>12.333333333333334</v>
      </c>
      <c r="Y21" s="150">
        <f>(T21+U21+V21+W21+X21)/5</f>
        <v>13.4</v>
      </c>
      <c r="Z21" s="152"/>
      <c r="AA21" s="152"/>
      <c r="AB21" s="152"/>
      <c r="AC21" s="152"/>
      <c r="AD21" s="152"/>
      <c r="AE21" s="152"/>
    </row>
    <row r="22" spans="1:32" ht="15.75" thickBot="1">
      <c r="A22" s="9" t="s">
        <v>25</v>
      </c>
      <c r="B22" s="7">
        <f>MATCH(A22,Attributes!$D$4:$AW$4,0)+2</f>
        <v>25</v>
      </c>
      <c r="C22" s="79" t="s">
        <v>134</v>
      </c>
      <c r="D22" s="97">
        <f>VLOOKUP(D$4,Attributes!$B$5:$AW$41,$B22,FALSE)</f>
        <v>13</v>
      </c>
      <c r="E22" s="123"/>
      <c r="F22" s="123">
        <f>VLOOKUP(F$4,Attributes!$B$5:$AW$41,$B22,FALSE)</f>
        <v>13</v>
      </c>
      <c r="G22" s="123"/>
      <c r="H22" s="123">
        <f>VLOOKUP(H$4,Attributes!$B$5:$AW$41,$B22,FALSE)</f>
        <v>13</v>
      </c>
      <c r="I22" s="123"/>
      <c r="J22" s="123">
        <f>VLOOKUP(J$4,Attributes!$B$5:$AW$41,$B22,FALSE)</f>
        <v>15</v>
      </c>
      <c r="K22" s="123"/>
      <c r="L22" s="123">
        <f>VLOOKUP(L$4,Attributes!$B$5:$AW$41,$B22,FALSE)</f>
        <v>10</v>
      </c>
      <c r="M22" s="118"/>
      <c r="T22" s="140" t="s">
        <v>156</v>
      </c>
      <c r="U22" s="141"/>
      <c r="V22" s="141"/>
      <c r="W22" s="141"/>
      <c r="X22" s="141"/>
      <c r="Y22" s="148"/>
      <c r="Z22" s="152"/>
      <c r="AA22" s="152"/>
      <c r="AB22" s="152"/>
      <c r="AC22" s="152"/>
      <c r="AD22" s="152"/>
      <c r="AE22" s="152"/>
    </row>
    <row r="23" spans="1:32" ht="15.75" thickBot="1">
      <c r="A23" s="9" t="s">
        <v>26</v>
      </c>
      <c r="B23" s="7">
        <f>MATCH(A23,Attributes!$D$4:$AW$4,0)+2</f>
        <v>26</v>
      </c>
      <c r="C23" s="79" t="s">
        <v>135</v>
      </c>
      <c r="D23" s="97">
        <f>VLOOKUP(D$4,Attributes!$B$5:$AW$41,$B23,FALSE)</f>
        <v>12</v>
      </c>
      <c r="E23" s="123"/>
      <c r="F23" s="123">
        <f>VLOOKUP(F$4,Attributes!$B$5:$AW$41,$B23,FALSE)</f>
        <v>13</v>
      </c>
      <c r="G23" s="123"/>
      <c r="H23" s="123">
        <f>VLOOKUP(H$4,Attributes!$B$5:$AW$41,$B23,FALSE)</f>
        <v>8</v>
      </c>
      <c r="I23" s="123"/>
      <c r="J23" s="123">
        <f>VLOOKUP(J$4,Attributes!$B$5:$AW$41,$B23,FALSE)</f>
        <v>11</v>
      </c>
      <c r="K23" s="123"/>
      <c r="L23" s="123">
        <f>VLOOKUP(L$4,Attributes!$B$5:$AW$41,$B23,FALSE)</f>
        <v>17</v>
      </c>
      <c r="M23" s="118"/>
      <c r="T23" s="142">
        <f>VLOOKUP(D$4,Attributes!$B$5:$BW$41,Dropdown!$U$3,FALSE)</f>
        <v>14.166666666666666</v>
      </c>
      <c r="U23" s="143">
        <f>VLOOKUP(F$4,Attributes!$B$5:$BW$41,Dropdown!$U$3,FALSE)</f>
        <v>12</v>
      </c>
      <c r="V23" s="143">
        <f>VLOOKUP(H$4,Attributes!$B$5:$BW$41,Dropdown!$U$3,FALSE)</f>
        <v>12.333333333333334</v>
      </c>
      <c r="W23" s="143">
        <f>VLOOKUP(J$4,Attributes!$B$5:$BW$41,Dropdown!$U$3,FALSE)</f>
        <v>16.166666666666668</v>
      </c>
      <c r="X23" s="146">
        <f>VLOOKUP(L$4,Attributes!$B$5:$BW$41,Dropdown!$U$3,FALSE)</f>
        <v>14.166666666666666</v>
      </c>
      <c r="Y23" s="150">
        <f>(T23+U23+V23+W23+X23)/5</f>
        <v>13.766666666666669</v>
      </c>
      <c r="Z23" s="152"/>
      <c r="AA23" s="152"/>
      <c r="AB23" s="152"/>
      <c r="AC23" s="152"/>
      <c r="AD23" s="152"/>
      <c r="AE23" s="152"/>
    </row>
    <row r="24" spans="1:32">
      <c r="A24" s="9" t="s">
        <v>27</v>
      </c>
      <c r="B24" s="7">
        <f>MATCH(A24,Attributes!$D$4:$AW$4,0)+2</f>
        <v>27</v>
      </c>
      <c r="C24" s="79" t="s">
        <v>136</v>
      </c>
      <c r="D24" s="97">
        <f>VLOOKUP(D$4,Attributes!$B$5:$AW$41,$B24,FALSE)</f>
        <v>16</v>
      </c>
      <c r="E24" s="123"/>
      <c r="F24" s="123">
        <f>VLOOKUP(F$4,Attributes!$B$5:$AW$41,$B24,FALSE)</f>
        <v>16</v>
      </c>
      <c r="G24" s="123"/>
      <c r="H24" s="123">
        <f>VLOOKUP(H$4,Attributes!$B$5:$AW$41,$B24,FALSE)</f>
        <v>13</v>
      </c>
      <c r="I24" s="123"/>
      <c r="J24" s="123">
        <f>VLOOKUP(J$4,Attributes!$B$5:$AW$41,$B24,FALSE)</f>
        <v>13</v>
      </c>
      <c r="K24" s="123"/>
      <c r="L24" s="123">
        <f>VLOOKUP(L$4,Attributes!$B$5:$AW$41,$B24,FALSE)</f>
        <v>17</v>
      </c>
      <c r="M24" s="118"/>
    </row>
    <row r="25" spans="1:32" ht="15.75" thickBot="1">
      <c r="A25" s="9" t="s">
        <v>28</v>
      </c>
      <c r="B25" s="7">
        <f>MATCH(A25,Attributes!$D$4:$AW$4,0)+2</f>
        <v>28</v>
      </c>
      <c r="C25" s="60" t="s">
        <v>137</v>
      </c>
      <c r="D25" s="124">
        <f>VLOOKUP(D$4,Attributes!$B$5:$AW$41,$B25,FALSE)</f>
        <v>14</v>
      </c>
      <c r="E25" s="125"/>
      <c r="F25" s="125">
        <f>VLOOKUP(F$4,Attributes!$B$5:$AW$41,$B25,FALSE)</f>
        <v>15</v>
      </c>
      <c r="G25" s="125"/>
      <c r="H25" s="125">
        <f>VLOOKUP(H$4,Attributes!$B$5:$AW$41,$B25,FALSE)</f>
        <v>15</v>
      </c>
      <c r="I25" s="125"/>
      <c r="J25" s="125">
        <f>VLOOKUP(J$4,Attributes!$B$5:$AW$41,$B25,FALSE)</f>
        <v>16</v>
      </c>
      <c r="K25" s="125"/>
      <c r="L25" s="125">
        <f>VLOOKUP(L$4,Attributes!$B$5:$AW$41,$B25,FALSE)</f>
        <v>16</v>
      </c>
      <c r="M25" s="126"/>
    </row>
    <row r="26" spans="1:32">
      <c r="A26" s="8" t="s">
        <v>30</v>
      </c>
      <c r="B26" s="7">
        <f>MATCH(A26,Attributes!$D$4:$AW$4,0)+2</f>
        <v>29</v>
      </c>
      <c r="C26" s="121" t="s">
        <v>138</v>
      </c>
      <c r="D26" s="94">
        <f>VLOOKUP(D$4,Attributes!$B$5:$AW$41,$B26,FALSE)</f>
        <v>20</v>
      </c>
      <c r="E26" s="95"/>
      <c r="F26" s="95">
        <f>VLOOKUP(F$4,Attributes!$B$5:$AW$41,$B26,FALSE)</f>
        <v>12</v>
      </c>
      <c r="G26" s="95"/>
      <c r="H26" s="95">
        <f>VLOOKUP(H$4,Attributes!$B$5:$AW$41,$B26,FALSE)</f>
        <v>15</v>
      </c>
      <c r="I26" s="95"/>
      <c r="J26" s="95">
        <f>VLOOKUP(J$4,Attributes!$B$5:$AW$41,$B26,FALSE)</f>
        <v>17</v>
      </c>
      <c r="K26" s="95"/>
      <c r="L26" s="95">
        <f>VLOOKUP(L$4,Attributes!$B$5:$AW$41,$B26,FALSE)</f>
        <v>11</v>
      </c>
      <c r="M26" s="96"/>
    </row>
    <row r="27" spans="1:32">
      <c r="A27" s="9" t="s">
        <v>31</v>
      </c>
      <c r="B27" s="7">
        <f>MATCH(A27,Attributes!$D$4:$AW$4,0)+2</f>
        <v>30</v>
      </c>
      <c r="C27" s="79" t="s">
        <v>139</v>
      </c>
      <c r="D27" s="97">
        <f>VLOOKUP(D$4,Attributes!$B$5:$AW$41,$B27,FALSE)</f>
        <v>17</v>
      </c>
      <c r="E27" s="123"/>
      <c r="F27" s="123">
        <f>VLOOKUP(F$4,Attributes!$B$5:$AW$41,$B27,FALSE)</f>
        <v>15</v>
      </c>
      <c r="G27" s="123"/>
      <c r="H27" s="123">
        <f>VLOOKUP(H$4,Attributes!$B$5:$AW$41,$B27,FALSE)</f>
        <v>16</v>
      </c>
      <c r="I27" s="123"/>
      <c r="J27" s="123">
        <f>VLOOKUP(J$4,Attributes!$B$5:$AW$41,$B27,FALSE)</f>
        <v>16</v>
      </c>
      <c r="K27" s="123"/>
      <c r="L27" s="123">
        <f>VLOOKUP(L$4,Attributes!$B$5:$AW$41,$B27,FALSE)</f>
        <v>10</v>
      </c>
      <c r="M27" s="118"/>
    </row>
    <row r="28" spans="1:32">
      <c r="A28" s="9" t="s">
        <v>32</v>
      </c>
      <c r="B28" s="7">
        <f>MATCH(A28,Attributes!$D$4:$AW$4,0)+2</f>
        <v>31</v>
      </c>
      <c r="C28" s="79" t="s">
        <v>140</v>
      </c>
      <c r="D28" s="97">
        <f>VLOOKUP(D$4,Attributes!$B$5:$AW$41,$B28,FALSE)</f>
        <v>10</v>
      </c>
      <c r="E28" s="123"/>
      <c r="F28" s="123">
        <f>VLOOKUP(F$4,Attributes!$B$5:$AW$41,$B28,FALSE)</f>
        <v>13</v>
      </c>
      <c r="G28" s="123"/>
      <c r="H28" s="123">
        <f>VLOOKUP(H$4,Attributes!$B$5:$AW$41,$B28,FALSE)</f>
        <v>12</v>
      </c>
      <c r="I28" s="123"/>
      <c r="J28" s="123">
        <f>VLOOKUP(J$4,Attributes!$B$5:$AW$41,$B28,FALSE)</f>
        <v>14</v>
      </c>
      <c r="K28" s="123"/>
      <c r="L28" s="123">
        <f>VLOOKUP(L$4,Attributes!$B$5:$AW$41,$B28,FALSE)</f>
        <v>19</v>
      </c>
      <c r="M28" s="118"/>
    </row>
    <row r="29" spans="1:32" ht="15.75" thickBot="1">
      <c r="A29" s="9" t="s">
        <v>33</v>
      </c>
      <c r="B29" s="7">
        <f>MATCH(A29,Attributes!$D$4:$AW$4,0)+2</f>
        <v>32</v>
      </c>
      <c r="C29" s="79" t="s">
        <v>141</v>
      </c>
      <c r="D29" s="97">
        <f>VLOOKUP(D$4,Attributes!$B$5:$AW$41,$B29,FALSE)</f>
        <v>20</v>
      </c>
      <c r="E29" s="123"/>
      <c r="F29" s="123">
        <f>VLOOKUP(F$4,Attributes!$B$5:$AW$41,$B29,FALSE)</f>
        <v>12</v>
      </c>
      <c r="G29" s="123"/>
      <c r="H29" s="123">
        <f>VLOOKUP(H$4,Attributes!$B$5:$AW$41,$B29,FALSE)</f>
        <v>16</v>
      </c>
      <c r="I29" s="123"/>
      <c r="J29" s="123">
        <f>VLOOKUP(J$4,Attributes!$B$5:$AW$41,$B29,FALSE)</f>
        <v>18</v>
      </c>
      <c r="K29" s="123"/>
      <c r="L29" s="123">
        <f>VLOOKUP(L$4,Attributes!$B$5:$AW$41,$B29,FALSE)</f>
        <v>12</v>
      </c>
      <c r="M29" s="118"/>
    </row>
    <row r="30" spans="1:32">
      <c r="A30" s="122" t="s">
        <v>34</v>
      </c>
      <c r="B30" s="7">
        <f>MATCH(A30,Attributes!$D$4:$AW$4,0)+2</f>
        <v>33</v>
      </c>
      <c r="C30" s="79" t="s">
        <v>142</v>
      </c>
      <c r="D30" s="97">
        <f>VLOOKUP(D$4,Attributes!$B$5:$AW$41,$B30,FALSE)</f>
        <v>15</v>
      </c>
      <c r="E30" s="123"/>
      <c r="F30" s="123">
        <f>VLOOKUP(F$4,Attributes!$B$5:$AW$41,$B30,FALSE)</f>
        <v>20</v>
      </c>
      <c r="G30" s="123"/>
      <c r="H30" s="123">
        <f>VLOOKUP(H$4,Attributes!$B$5:$AW$41,$B30,FALSE)</f>
        <v>13</v>
      </c>
      <c r="I30" s="123"/>
      <c r="J30" s="123">
        <f>VLOOKUP(J$4,Attributes!$B$5:$AW$41,$B30,FALSE)</f>
        <v>14</v>
      </c>
      <c r="K30" s="123"/>
      <c r="L30" s="123">
        <f>VLOOKUP(L$4,Attributes!$B$5:$AW$41,$B30,FALSE)</f>
        <v>17</v>
      </c>
      <c r="M30" s="118"/>
    </row>
    <row r="31" spans="1:32" ht="15.75" thickBot="1">
      <c r="A31" s="9" t="s">
        <v>35</v>
      </c>
      <c r="B31" s="7">
        <f>MATCH(A31,Attributes!$D$4:$AW$4,0)+2</f>
        <v>34</v>
      </c>
      <c r="C31" s="60" t="s">
        <v>143</v>
      </c>
      <c r="D31" s="124">
        <f>VLOOKUP(D$4,Attributes!$B$5:$AW$41,$B31,FALSE)</f>
        <v>10</v>
      </c>
      <c r="E31" s="125"/>
      <c r="F31" s="125">
        <f>VLOOKUP(F$4,Attributes!$B$5:$AW$41,$B31,FALSE)</f>
        <v>13</v>
      </c>
      <c r="G31" s="125"/>
      <c r="H31" s="125">
        <f>VLOOKUP(H$4,Attributes!$B$5:$AW$41,$B31,FALSE)</f>
        <v>18</v>
      </c>
      <c r="I31" s="125"/>
      <c r="J31" s="125">
        <f>VLOOKUP(J$4,Attributes!$B$5:$AW$41,$B31,FALSE)</f>
        <v>15</v>
      </c>
      <c r="K31" s="125"/>
      <c r="L31" s="125">
        <f>VLOOKUP(L$4,Attributes!$B$5:$AW$41,$B31,FALSE)</f>
        <v>15</v>
      </c>
      <c r="M31" s="126"/>
    </row>
  </sheetData>
  <mergeCells count="16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T22:Y22"/>
    <mergeCell ref="D23:E23"/>
    <mergeCell ref="F23:G23"/>
    <mergeCell ref="H23:I23"/>
    <mergeCell ref="J23:K23"/>
    <mergeCell ref="L23:M23"/>
    <mergeCell ref="D21:E21"/>
    <mergeCell ref="F21:G21"/>
    <mergeCell ref="H21:I21"/>
    <mergeCell ref="J21:K21"/>
    <mergeCell ref="L21:M21"/>
    <mergeCell ref="D22:E22"/>
    <mergeCell ref="F22:G22"/>
    <mergeCell ref="H22:I22"/>
    <mergeCell ref="J22:K22"/>
    <mergeCell ref="L22:M22"/>
    <mergeCell ref="D20:E20"/>
    <mergeCell ref="F20:G20"/>
    <mergeCell ref="H20:I20"/>
    <mergeCell ref="J20:K20"/>
    <mergeCell ref="L20:M20"/>
    <mergeCell ref="T20:Y20"/>
    <mergeCell ref="T18:Y18"/>
    <mergeCell ref="D19:E19"/>
    <mergeCell ref="F19:G19"/>
    <mergeCell ref="H19:I19"/>
    <mergeCell ref="J19:K19"/>
    <mergeCell ref="L19:M19"/>
    <mergeCell ref="D17:E17"/>
    <mergeCell ref="F17:G17"/>
    <mergeCell ref="H17:I17"/>
    <mergeCell ref="J17:K17"/>
    <mergeCell ref="L17:M17"/>
    <mergeCell ref="D18:E18"/>
    <mergeCell ref="F18:G18"/>
    <mergeCell ref="H18:I18"/>
    <mergeCell ref="J18:K18"/>
    <mergeCell ref="L18:M18"/>
    <mergeCell ref="D16:E16"/>
    <mergeCell ref="F16:G16"/>
    <mergeCell ref="H16:I16"/>
    <mergeCell ref="J16:K16"/>
    <mergeCell ref="L16:M16"/>
    <mergeCell ref="T16:Y16"/>
    <mergeCell ref="AF14:AO15"/>
    <mergeCell ref="D15:E15"/>
    <mergeCell ref="F15:G15"/>
    <mergeCell ref="H15:I15"/>
    <mergeCell ref="J15:K15"/>
    <mergeCell ref="L15:M15"/>
    <mergeCell ref="D14:E14"/>
    <mergeCell ref="F14:G14"/>
    <mergeCell ref="H14:I14"/>
    <mergeCell ref="J14:K14"/>
    <mergeCell ref="L14:M14"/>
    <mergeCell ref="T14:Y14"/>
    <mergeCell ref="L12:M12"/>
    <mergeCell ref="T12:Y12"/>
    <mergeCell ref="D13:E13"/>
    <mergeCell ref="F13:G13"/>
    <mergeCell ref="H13:I13"/>
    <mergeCell ref="J13:K13"/>
    <mergeCell ref="L13:M13"/>
    <mergeCell ref="D11:E11"/>
    <mergeCell ref="F11:G11"/>
    <mergeCell ref="H11:I11"/>
    <mergeCell ref="J11:K11"/>
    <mergeCell ref="L11:M11"/>
    <mergeCell ref="AF11:AO13"/>
    <mergeCell ref="D12:E12"/>
    <mergeCell ref="F12:G12"/>
    <mergeCell ref="H12:I12"/>
    <mergeCell ref="J12:K12"/>
    <mergeCell ref="D10:E10"/>
    <mergeCell ref="F10:G10"/>
    <mergeCell ref="H10:I10"/>
    <mergeCell ref="J10:K10"/>
    <mergeCell ref="L10:M10"/>
    <mergeCell ref="T10:Y10"/>
    <mergeCell ref="Z8:AE8"/>
    <mergeCell ref="D9:E9"/>
    <mergeCell ref="F9:G9"/>
    <mergeCell ref="H9:I9"/>
    <mergeCell ref="J9:K9"/>
    <mergeCell ref="L9:M9"/>
    <mergeCell ref="D8:E8"/>
    <mergeCell ref="F8:G8"/>
    <mergeCell ref="H8:I8"/>
    <mergeCell ref="J8:K8"/>
    <mergeCell ref="L8:M8"/>
    <mergeCell ref="T8:Y8"/>
    <mergeCell ref="T6:Y6"/>
    <mergeCell ref="Z6:AE6"/>
    <mergeCell ref="D7:E7"/>
    <mergeCell ref="F7:G7"/>
    <mergeCell ref="H7:I7"/>
    <mergeCell ref="J7:K7"/>
    <mergeCell ref="L7:M7"/>
    <mergeCell ref="N7:P7"/>
    <mergeCell ref="N5:P5"/>
    <mergeCell ref="D6:E6"/>
    <mergeCell ref="F6:G6"/>
    <mergeCell ref="H6:I6"/>
    <mergeCell ref="J6:K6"/>
    <mergeCell ref="L6:M6"/>
    <mergeCell ref="H3:I3"/>
    <mergeCell ref="J3:K3"/>
    <mergeCell ref="L3:M3"/>
    <mergeCell ref="T4:Y4"/>
    <mergeCell ref="Z4:AE4"/>
    <mergeCell ref="D5:E5"/>
    <mergeCell ref="F5:G5"/>
    <mergeCell ref="H5:I5"/>
    <mergeCell ref="J5:K5"/>
    <mergeCell ref="L5:M5"/>
    <mergeCell ref="D1:AE1"/>
    <mergeCell ref="AF1:AN1"/>
    <mergeCell ref="D2:I2"/>
    <mergeCell ref="J2:M2"/>
    <mergeCell ref="N2:P3"/>
    <mergeCell ref="Q2:S3"/>
    <mergeCell ref="T2:Y2"/>
    <mergeCell ref="Z2:AE2"/>
    <mergeCell ref="D3:E3"/>
    <mergeCell ref="F3:G3"/>
  </mergeCells>
  <conditionalFormatting sqref="D5:M31">
    <cfRule type="cellIs" dxfId="5" priority="1" operator="between">
      <formula>10</formula>
      <formula>14</formula>
    </cfRule>
    <cfRule type="cellIs" dxfId="4" priority="2" operator="greaterThan">
      <formula>14</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C1" workbookViewId="0">
      <selection activeCell="R10" sqref="R10"/>
    </sheetView>
  </sheetViews>
  <sheetFormatPr defaultRowHeight="15"/>
  <cols>
    <col min="1" max="1" width="0" hidden="1" customWidth="1"/>
    <col min="2" max="2" width="3" hidden="1" customWidth="1"/>
    <col min="3" max="3" width="14.140625" bestFit="1" customWidth="1"/>
    <col min="4" max="4" width="15.7109375" customWidth="1"/>
    <col min="5" max="5" width="2" bestFit="1" customWidth="1"/>
    <col min="6" max="6" width="15.7109375" customWidth="1"/>
    <col min="7" max="7" width="2" bestFit="1" customWidth="1"/>
    <col min="8" max="8" width="15.7109375" customWidth="1"/>
    <col min="9" max="9" width="2" bestFit="1" customWidth="1"/>
    <col min="10" max="10" width="15.85546875" customWidth="1"/>
    <col min="11" max="11" width="2" bestFit="1" customWidth="1"/>
    <col min="12" max="12" width="15.7109375" customWidth="1"/>
    <col min="13" max="13" width="2" bestFit="1" customWidth="1"/>
    <col min="14" max="16" width="3" bestFit="1" customWidth="1"/>
    <col min="17" max="17" width="2" bestFit="1" customWidth="1"/>
    <col min="18" max="18" width="3" bestFit="1" customWidth="1"/>
    <col min="19" max="19" width="2" bestFit="1" customWidth="1"/>
    <col min="20" max="20" width="4.42578125" bestFit="1" customWidth="1"/>
    <col min="21" max="21" width="7" bestFit="1" customWidth="1"/>
    <col min="22" max="22" width="5.5703125" bestFit="1" customWidth="1"/>
    <col min="23" max="24" width="5.5703125" customWidth="1"/>
    <col min="25" max="25" width="5.85546875" bestFit="1" customWidth="1"/>
    <col min="26" max="31" width="5.85546875" customWidth="1"/>
  </cols>
  <sheetData>
    <row r="1" spans="1:41" ht="19.5" thickBot="1">
      <c r="D1" s="103" t="s">
        <v>87</v>
      </c>
      <c r="E1" s="103"/>
      <c r="F1" s="103"/>
      <c r="G1" s="103"/>
      <c r="H1" s="103"/>
      <c r="I1" s="103"/>
      <c r="J1" s="103"/>
      <c r="K1" s="103"/>
      <c r="L1" s="103"/>
      <c r="M1" s="103"/>
      <c r="N1" s="103"/>
      <c r="O1" s="103"/>
      <c r="P1" s="103"/>
      <c r="Q1" s="103"/>
      <c r="R1" s="103"/>
      <c r="S1" s="103"/>
      <c r="T1" s="131"/>
      <c r="U1" s="131"/>
      <c r="V1" s="131"/>
      <c r="W1" s="131"/>
      <c r="X1" s="131"/>
      <c r="Y1" s="131"/>
      <c r="Z1" s="131"/>
      <c r="AA1" s="131"/>
      <c r="AB1" s="131"/>
      <c r="AC1" s="131"/>
      <c r="AD1" s="131"/>
      <c r="AE1" s="131"/>
      <c r="AF1" s="156" t="s">
        <v>161</v>
      </c>
      <c r="AG1" s="156"/>
      <c r="AH1" s="156"/>
      <c r="AI1" s="156"/>
      <c r="AJ1" s="156"/>
      <c r="AK1" s="156"/>
      <c r="AL1" s="156"/>
      <c r="AM1" s="156"/>
      <c r="AN1" s="156"/>
    </row>
    <row r="2" spans="1:41" ht="19.5" thickBot="1">
      <c r="D2" s="127" t="s">
        <v>84</v>
      </c>
      <c r="E2" s="128"/>
      <c r="F2" s="128"/>
      <c r="G2" s="128"/>
      <c r="H2" s="128"/>
      <c r="I2" s="129"/>
      <c r="J2" s="127" t="s">
        <v>85</v>
      </c>
      <c r="K2" s="128"/>
      <c r="L2" s="128"/>
      <c r="M2" s="129"/>
      <c r="N2" s="100" t="s">
        <v>58</v>
      </c>
      <c r="O2" s="101"/>
      <c r="P2" s="102"/>
      <c r="Q2" s="100" t="s">
        <v>116</v>
      </c>
      <c r="R2" s="101"/>
      <c r="S2" s="101"/>
      <c r="T2" s="134" t="s">
        <v>65</v>
      </c>
      <c r="U2" s="135"/>
      <c r="V2" s="135"/>
      <c r="W2" s="135"/>
      <c r="X2" s="135"/>
      <c r="Y2" s="147"/>
      <c r="Z2" s="154" t="s">
        <v>157</v>
      </c>
      <c r="AA2" s="153"/>
      <c r="AB2" s="153"/>
      <c r="AC2" s="153"/>
      <c r="AD2" s="153"/>
      <c r="AE2" s="153"/>
      <c r="AF2" t="s">
        <v>162</v>
      </c>
    </row>
    <row r="3" spans="1:41" ht="15.75" thickBot="1">
      <c r="D3" s="110" t="s">
        <v>81</v>
      </c>
      <c r="E3" s="93"/>
      <c r="F3" s="91" t="s">
        <v>82</v>
      </c>
      <c r="G3" s="93"/>
      <c r="H3" s="91" t="s">
        <v>83</v>
      </c>
      <c r="I3" s="111"/>
      <c r="J3" s="110" t="s">
        <v>81</v>
      </c>
      <c r="K3" s="93"/>
      <c r="L3" s="91" t="s">
        <v>83</v>
      </c>
      <c r="M3" s="111"/>
      <c r="N3" s="104"/>
      <c r="O3" s="105"/>
      <c r="P3" s="106"/>
      <c r="Q3" s="104"/>
      <c r="R3" s="105"/>
      <c r="S3" s="105"/>
      <c r="T3" s="136" t="s">
        <v>81</v>
      </c>
      <c r="U3" s="137" t="s">
        <v>82</v>
      </c>
      <c r="V3" s="137" t="s">
        <v>83</v>
      </c>
      <c r="W3" s="137" t="s">
        <v>75</v>
      </c>
      <c r="X3" s="145" t="s">
        <v>76</v>
      </c>
      <c r="Y3" s="151" t="s">
        <v>144</v>
      </c>
      <c r="Z3" s="136" t="s">
        <v>81</v>
      </c>
      <c r="AA3" s="137" t="s">
        <v>82</v>
      </c>
      <c r="AB3" s="137" t="s">
        <v>83</v>
      </c>
      <c r="AC3" s="137" t="s">
        <v>75</v>
      </c>
      <c r="AD3" s="145" t="s">
        <v>76</v>
      </c>
      <c r="AE3" s="151" t="s">
        <v>144</v>
      </c>
      <c r="AF3" s="157" t="s">
        <v>163</v>
      </c>
    </row>
    <row r="4" spans="1:41" ht="15.75" thickBot="1">
      <c r="D4" s="79" t="str">
        <f>Lines!E12</f>
        <v>Andreas Johnson</v>
      </c>
      <c r="E4" s="80">
        <f>VLOOKUP(D4,Attributes!$B$5:$AW$41,Dropdown!$I$3,FALSE)</f>
        <v>1</v>
      </c>
      <c r="F4" s="15" t="str">
        <f>Lines!G12</f>
        <v>Luke Glendening</v>
      </c>
      <c r="G4" s="14">
        <f>VLOOKUP(F4,Attributes!$B$5:$AW$41,Dropdown!$J$3,FALSE)</f>
        <v>1</v>
      </c>
      <c r="H4" s="15" t="str">
        <f>Lines!I12</f>
        <v>Chris Kreider</v>
      </c>
      <c r="I4" s="66">
        <f>VLOOKUP(H4,Attributes!$B$5:$AW$41,Dropdown!$K$3,FALSE)</f>
        <v>2</v>
      </c>
      <c r="J4" s="79" t="str">
        <f>Lines!K12</f>
        <v>Erik Gudbranson</v>
      </c>
      <c r="K4" s="14">
        <f>VLOOKUP(J4,Attributes!$B$5:$AW$41,Dropdown!$G$3,FALSE)</f>
        <v>1</v>
      </c>
      <c r="L4" s="15" t="str">
        <f>Lines!M12</f>
        <v>Damon Severson</v>
      </c>
      <c r="M4" s="66">
        <f>VLOOKUP(L4,Attributes!$B$5:$AW$41,Dropdown!$H$3,FALSE)</f>
        <v>1</v>
      </c>
      <c r="N4" s="67">
        <f>VLOOKUP(D4,Attributes!$B$5:$AW$41,Dropdown!$L$3,FALSE)</f>
        <v>14.5</v>
      </c>
      <c r="O4" s="68">
        <f>VLOOKUP(F4,Attributes!$B$5:$AW$41,Dropdown!$L$3,FALSE)</f>
        <v>10.25</v>
      </c>
      <c r="P4" s="69">
        <f>VLOOKUP(H4,Attributes!$B$5:$AW$41,Dropdown!$L$3,FALSE)</f>
        <v>10.25</v>
      </c>
      <c r="Q4" s="67">
        <f>VLOOKUP(D4,Attributes!$B$5:$AW$41,Dropdown!$Z$3,FALSE)</f>
        <v>5</v>
      </c>
      <c r="R4" s="68">
        <f>VLOOKUP(F4,Attributes!$B$5:$AW$41,Dropdown!$Z$3,FALSE)</f>
        <v>16</v>
      </c>
      <c r="S4" s="68">
        <f>VLOOKUP(H4,Attributes!$B$5:$AW$41,Dropdown!$Z$3,FALSE)</f>
        <v>9</v>
      </c>
      <c r="T4" s="133" t="s">
        <v>151</v>
      </c>
      <c r="U4" s="132"/>
      <c r="V4" s="132"/>
      <c r="W4" s="132"/>
      <c r="X4" s="132"/>
      <c r="Y4" s="149"/>
      <c r="Z4" s="155" t="s">
        <v>158</v>
      </c>
      <c r="AA4" s="130"/>
      <c r="AB4" s="130"/>
      <c r="AC4" s="130"/>
      <c r="AD4" s="130"/>
      <c r="AE4" s="130"/>
      <c r="AF4" t="s">
        <v>164</v>
      </c>
    </row>
    <row r="5" spans="1:41" ht="15.75" thickBot="1">
      <c r="A5" s="8" t="s">
        <v>10</v>
      </c>
      <c r="B5" s="7">
        <f>MATCH(A5,Attributes!$D$4:$AW$4,0)+2</f>
        <v>8</v>
      </c>
      <c r="C5" s="121" t="s">
        <v>117</v>
      </c>
      <c r="D5" s="94">
        <f>VLOOKUP(D$4,Attributes!$B$5:$AW$41,$B5,FALSE)</f>
        <v>7</v>
      </c>
      <c r="E5" s="95"/>
      <c r="F5" s="95">
        <f>VLOOKUP(F$4,Attributes!$B$5:$AW$41,$B5,FALSE)</f>
        <v>16</v>
      </c>
      <c r="G5" s="95"/>
      <c r="H5" s="95">
        <f>VLOOKUP(H$4,Attributes!$B$5:$AW$41,$B5,FALSE)</f>
        <v>14</v>
      </c>
      <c r="I5" s="95"/>
      <c r="J5" s="95">
        <f>VLOOKUP(J$4,Attributes!$B$5:$AW$41,$B5,FALSE)</f>
        <v>15</v>
      </c>
      <c r="K5" s="95"/>
      <c r="L5" s="95">
        <v>7</v>
      </c>
      <c r="M5" s="96"/>
      <c r="N5" s="94" t="s">
        <v>77</v>
      </c>
      <c r="O5" s="95"/>
      <c r="P5" s="96"/>
      <c r="T5" s="138">
        <f>VLOOKUP(D$4,Attributes!$B$5:$BW$41,Dropdown!$AB$3,FALSE)</f>
        <v>7.75</v>
      </c>
      <c r="U5" s="139">
        <f>VLOOKUP(F$4,Attributes!$B$5:$BW$41,Dropdown!$AB$3,FALSE)</f>
        <v>15.5</v>
      </c>
      <c r="V5" s="139">
        <f>VLOOKUP(H$4,Attributes!$B$5:$BW$41,Dropdown!$AB$3,FALSE)</f>
        <v>13.5</v>
      </c>
      <c r="W5" s="139">
        <f>VLOOKUP(J$4,Attributes!$B$5:$BW$41,Dropdown!$AB$3,FALSE)</f>
        <v>16.5</v>
      </c>
      <c r="X5" s="144">
        <f>VLOOKUP(L$4,Attributes!$B$5:$BW$41,Dropdown!$AB$3,FALSE)</f>
        <v>14.75</v>
      </c>
      <c r="Y5" s="150">
        <f>(T5+U5+V5+W5+X5)/5</f>
        <v>13.6</v>
      </c>
      <c r="Z5" s="138">
        <f>VLOOKUP(D$4,Attributes!$B$5:$BW$41,Dropdown!$W$3,FALSE)</f>
        <v>11</v>
      </c>
      <c r="AA5" s="139">
        <f>VLOOKUP(F$4,Attributes!$B$5:$BW$41,Dropdown!$W$3,FALSE)</f>
        <v>12</v>
      </c>
      <c r="AB5" s="139">
        <f>VLOOKUP(H$4,Attributes!$B$5:$BW$41,Dropdown!$W$3,FALSE)</f>
        <v>17</v>
      </c>
      <c r="AC5" s="139" t="str">
        <f>VLOOKUP(J$4,Attributes!$B$5:$BW$41,Dropdown!$W$3,FALSE)</f>
        <v>20</v>
      </c>
      <c r="AD5" s="144">
        <f>VLOOKUP(L$4,Attributes!$B$5:$BW$41,Dropdown!$W$3,FALSE)</f>
        <v>15</v>
      </c>
      <c r="AE5" s="150">
        <f>(Z5+AA5+AB5+AC5+AD5)/5</f>
        <v>15</v>
      </c>
      <c r="AF5" t="s">
        <v>165</v>
      </c>
    </row>
    <row r="6" spans="1:41" ht="15.75" thickBot="1">
      <c r="A6" s="9" t="s">
        <v>9</v>
      </c>
      <c r="B6" s="7">
        <f>MATCH(A6,Attributes!$D$4:$AW$4,0)+2</f>
        <v>9</v>
      </c>
      <c r="C6" s="79" t="s">
        <v>118</v>
      </c>
      <c r="D6" s="97">
        <f>VLOOKUP(D$4,Attributes!$B$5:$AW$41,$B6,FALSE)</f>
        <v>13</v>
      </c>
      <c r="E6" s="123"/>
      <c r="F6" s="123">
        <f>VLOOKUP(F$4,Attributes!$B$5:$AW$41,$B6,FALSE)</f>
        <v>15</v>
      </c>
      <c r="G6" s="123"/>
      <c r="H6" s="123">
        <f>VLOOKUP(H$4,Attributes!$B$5:$AW$41,$B6,FALSE)</f>
        <v>17</v>
      </c>
      <c r="I6" s="123"/>
      <c r="J6" s="123" t="str">
        <f>VLOOKUP(J$4,Attributes!$B$5:$AW$41,$B6,FALSE)</f>
        <v>12</v>
      </c>
      <c r="K6" s="123"/>
      <c r="L6" s="123">
        <f>VLOOKUP(L$4,Attributes!$B$5:$AW$41,$B6,FALSE)</f>
        <v>11</v>
      </c>
      <c r="M6" s="118"/>
      <c r="N6" s="60">
        <f>D11</f>
        <v>14</v>
      </c>
      <c r="O6" s="61">
        <f>F11</f>
        <v>13</v>
      </c>
      <c r="P6" s="62">
        <f>H11</f>
        <v>13</v>
      </c>
      <c r="T6" s="140" t="s">
        <v>152</v>
      </c>
      <c r="U6" s="141"/>
      <c r="V6" s="141"/>
      <c r="W6" s="141"/>
      <c r="X6" s="141"/>
      <c r="Y6" s="148"/>
      <c r="Z6" s="155" t="s">
        <v>159</v>
      </c>
      <c r="AA6" s="130"/>
      <c r="AB6" s="130"/>
      <c r="AC6" s="130"/>
      <c r="AD6" s="130"/>
      <c r="AE6" s="130"/>
      <c r="AF6" t="s">
        <v>166</v>
      </c>
    </row>
    <row r="7" spans="1:41" ht="15.75" thickBot="1">
      <c r="A7" s="9" t="s">
        <v>7</v>
      </c>
      <c r="B7" s="7">
        <f>MATCH(A7,Attributes!$D$4:$AW$4,0)+2</f>
        <v>10</v>
      </c>
      <c r="C7" s="79" t="s">
        <v>119</v>
      </c>
      <c r="D7" s="97">
        <f>VLOOKUP(D$4,Attributes!$B$5:$AW$41,$B7,FALSE)</f>
        <v>16</v>
      </c>
      <c r="E7" s="123"/>
      <c r="F7" s="123">
        <f>VLOOKUP(F$4,Attributes!$B$5:$AW$41,$B7,FALSE)</f>
        <v>10</v>
      </c>
      <c r="G7" s="123"/>
      <c r="H7" s="123">
        <f>VLOOKUP(H$4,Attributes!$B$5:$AW$41,$B7,FALSE)</f>
        <v>12</v>
      </c>
      <c r="I7" s="123"/>
      <c r="J7" s="123">
        <f>VLOOKUP(J$4,Attributes!$B$5:$AW$41,$B7,FALSE)</f>
        <v>9</v>
      </c>
      <c r="K7" s="123"/>
      <c r="L7" s="123">
        <f>VLOOKUP(L$4,Attributes!$B$5:$AW$41,$B7,FALSE)</f>
        <v>12</v>
      </c>
      <c r="M7" s="118"/>
      <c r="N7" s="94" t="s">
        <v>167</v>
      </c>
      <c r="O7" s="95"/>
      <c r="P7" s="96"/>
      <c r="T7" s="138">
        <f>VLOOKUP(D$4,Attributes!$B$5:$BW$41,Dropdown!$AC$3,FALSE)</f>
        <v>14.5</v>
      </c>
      <c r="U7" s="139">
        <f>VLOOKUP(F$4,Attributes!$B$5:$BW$41,Dropdown!$AC$3,FALSE)</f>
        <v>11.25</v>
      </c>
      <c r="V7" s="139">
        <f>VLOOKUP(H$4,Attributes!$B$5:$BW$41,Dropdown!$AC$3,FALSE)</f>
        <v>11.25</v>
      </c>
      <c r="W7" s="139">
        <f>VLOOKUP(J$4,Attributes!$B$5:$BW$41,Dropdown!$AC$3,FALSE)</f>
        <v>10.5</v>
      </c>
      <c r="X7" s="144">
        <f>VLOOKUP(L$4,Attributes!$B$5:$BW$41,Dropdown!$AC$3,FALSE)</f>
        <v>13</v>
      </c>
      <c r="Y7" s="150">
        <f>(T7+U7+V7+W7+X7)/5</f>
        <v>12.1</v>
      </c>
      <c r="Z7" s="138">
        <f>VLOOKUP(D$4,Attributes!$B$5:$BW$41,Dropdown!$V$3,FALSE)</f>
        <v>14</v>
      </c>
      <c r="AA7" s="139">
        <f>VLOOKUP(F$4,Attributes!$B$5:$BW$41,Dropdown!$V$3,FALSE)</f>
        <v>13</v>
      </c>
      <c r="AB7" s="139">
        <f>VLOOKUP(H$4,Attributes!$B$5:$BW$41,Dropdown!$V$3,FALSE)</f>
        <v>13</v>
      </c>
      <c r="AC7" s="139">
        <f>VLOOKUP(J$4,Attributes!$B$5:$BW$41,Dropdown!$V$3,FALSE)</f>
        <v>12</v>
      </c>
      <c r="AD7" s="144">
        <f>VLOOKUP(L$4,Attributes!$B$5:$BW$41,Dropdown!$V$3,FALSE)</f>
        <v>15</v>
      </c>
      <c r="AE7" s="150">
        <f>(Z7+AA7+AB7+AC7+AD7)/5</f>
        <v>13.4</v>
      </c>
      <c r="AF7" t="s">
        <v>168</v>
      </c>
    </row>
    <row r="8" spans="1:41" ht="15.75" thickBot="1">
      <c r="A8" s="120" t="s">
        <v>8</v>
      </c>
      <c r="B8" s="7">
        <f>MATCH(A8,Attributes!$D$4:$AW$4,0)+2</f>
        <v>11</v>
      </c>
      <c r="C8" s="79" t="s">
        <v>120</v>
      </c>
      <c r="D8" s="97">
        <f>VLOOKUP(D$4,Attributes!$B$5:$AW$41,$B8,FALSE)</f>
        <v>5</v>
      </c>
      <c r="E8" s="123"/>
      <c r="F8" s="123">
        <f>VLOOKUP(F$4,Attributes!$B$5:$AW$41,$B8,FALSE)</f>
        <v>16</v>
      </c>
      <c r="G8" s="123"/>
      <c r="H8" s="123">
        <f>VLOOKUP(H$4,Attributes!$B$5:$AW$41,$B8,FALSE)</f>
        <v>9</v>
      </c>
      <c r="I8" s="123"/>
      <c r="J8" s="123">
        <f>VLOOKUP(J$4,Attributes!$B$5:$AW$41,$B8,FALSE)</f>
        <v>5</v>
      </c>
      <c r="K8" s="123"/>
      <c r="L8" s="123">
        <f>VLOOKUP(L$4,Attributes!$B$5:$AW$41,$B8,FALSE)</f>
        <v>6</v>
      </c>
      <c r="M8" s="118"/>
      <c r="N8" s="60">
        <f>(D14+D16)/2</f>
        <v>14</v>
      </c>
      <c r="O8" s="61">
        <f>(F14+F16)/2</f>
        <v>12.5</v>
      </c>
      <c r="P8" s="62">
        <f>(H14+H16)/2</f>
        <v>14</v>
      </c>
      <c r="T8" s="140" t="s">
        <v>145</v>
      </c>
      <c r="U8" s="141"/>
      <c r="V8" s="141"/>
      <c r="W8" s="141"/>
      <c r="X8" s="141"/>
      <c r="Y8" s="148"/>
      <c r="Z8" s="155" t="s">
        <v>160</v>
      </c>
      <c r="AA8" s="130"/>
      <c r="AB8" s="130"/>
      <c r="AC8" s="130"/>
      <c r="AD8" s="130"/>
      <c r="AE8" s="130"/>
      <c r="AF8" t="s">
        <v>169</v>
      </c>
    </row>
    <row r="9" spans="1:41" ht="15.75" thickBot="1">
      <c r="A9" s="9" t="s">
        <v>11</v>
      </c>
      <c r="B9" s="7">
        <f>MATCH(A9,Attributes!$D$4:$AW$4,0)+2</f>
        <v>12</v>
      </c>
      <c r="C9" s="79" t="s">
        <v>121</v>
      </c>
      <c r="D9" s="97">
        <f>VLOOKUP(D$4,Attributes!$B$5:$AW$41,$B9,FALSE)</f>
        <v>10</v>
      </c>
      <c r="E9" s="123"/>
      <c r="F9" s="123">
        <f>VLOOKUP(F$4,Attributes!$B$5:$AW$41,$B9,FALSE)</f>
        <v>16</v>
      </c>
      <c r="G9" s="123"/>
      <c r="H9" s="123">
        <f>VLOOKUP(H$4,Attributes!$B$5:$AW$41,$B9,FALSE)</f>
        <v>15</v>
      </c>
      <c r="I9" s="123"/>
      <c r="J9" s="123">
        <f>VLOOKUP(J$4,Attributes!$B$5:$AW$41,$B9,FALSE)</f>
        <v>18</v>
      </c>
      <c r="K9" s="123"/>
      <c r="L9" s="123">
        <f>VLOOKUP(L$4,Attributes!$B$5:$AW$41,$B9,FALSE)</f>
        <v>12</v>
      </c>
      <c r="M9" s="118"/>
      <c r="T9" s="138">
        <f>VLOOKUP(D$4,Attributes!$B$5:$AW$41,Dropdown!$Q$3,FALSE)</f>
        <v>10.333333333333334</v>
      </c>
      <c r="U9" s="139">
        <f>VLOOKUP(F$4,Attributes!$B$5:$AW$41,Dropdown!$Q$3,FALSE)</f>
        <v>11.666666666666666</v>
      </c>
      <c r="V9" s="139">
        <f>VLOOKUP(H$4,Attributes!$B$5:$AW$41,Dropdown!$Q$3,FALSE)</f>
        <v>14</v>
      </c>
      <c r="W9" s="139">
        <f>VLOOKUP(J$4,Attributes!$B$5:$AW$41,Dropdown!$Q$3,FALSE)</f>
        <v>16.333333333333332</v>
      </c>
      <c r="X9" s="144">
        <f>VLOOKUP(L$4,Attributes!$B$5:$AW$41,Dropdown!$Q$3,FALSE)</f>
        <v>12.333333333333334</v>
      </c>
      <c r="Y9" s="150">
        <f>(T9+U9+V9+W9+X9)/5</f>
        <v>12.933333333333332</v>
      </c>
      <c r="Z9" s="138">
        <f>VLOOKUP(D$4,Attributes!$B$5:$BW$41,Dropdown!$X$3,FALSE)</f>
        <v>14</v>
      </c>
      <c r="AA9" s="139"/>
      <c r="AB9" s="139">
        <f>VLOOKUP(H$4,Attributes!$B$5:$BW$41,Dropdown!$X$3,FALSE)</f>
        <v>18</v>
      </c>
      <c r="AC9" s="139"/>
      <c r="AD9" s="144"/>
      <c r="AE9" s="150">
        <f>(Z9+AA9+AB9+AC9+AD9)/2</f>
        <v>16</v>
      </c>
      <c r="AF9" t="s">
        <v>170</v>
      </c>
    </row>
    <row r="10" spans="1:41" ht="15.75" thickBot="1">
      <c r="A10" s="9" t="s">
        <v>12</v>
      </c>
      <c r="B10" s="7">
        <f>MATCH(A10,Attributes!$D$4:$AW$4,0)+2</f>
        <v>13</v>
      </c>
      <c r="C10" s="79" t="s">
        <v>122</v>
      </c>
      <c r="D10" s="97">
        <f>VLOOKUP(D$4,Attributes!$B$5:$AW$41,$B10,FALSE)</f>
        <v>16</v>
      </c>
      <c r="E10" s="123"/>
      <c r="F10" s="123">
        <f>VLOOKUP(F$4,Attributes!$B$5:$AW$41,$B10,FALSE)</f>
        <v>11</v>
      </c>
      <c r="G10" s="123"/>
      <c r="H10" s="123">
        <f>VLOOKUP(H$4,Attributes!$B$5:$AW$41,$B10,FALSE)</f>
        <v>11</v>
      </c>
      <c r="I10" s="123"/>
      <c r="J10" s="123">
        <f>VLOOKUP(J$4,Attributes!$B$5:$AW$41,$B10,FALSE)</f>
        <v>11</v>
      </c>
      <c r="K10" s="123"/>
      <c r="L10" s="123">
        <f>VLOOKUP(L$4,Attributes!$B$5:$AW$41,$B10,FALSE)</f>
        <v>13</v>
      </c>
      <c r="M10" s="118"/>
      <c r="T10" s="140" t="s">
        <v>146</v>
      </c>
      <c r="U10" s="141"/>
      <c r="V10" s="141"/>
      <c r="W10" s="141"/>
      <c r="X10" s="141"/>
      <c r="Y10" s="148"/>
      <c r="Z10" s="152"/>
      <c r="AA10" s="152"/>
      <c r="AB10" s="152"/>
      <c r="AC10" s="152"/>
      <c r="AD10" s="152"/>
      <c r="AE10" s="152"/>
      <c r="AF10" t="s">
        <v>171</v>
      </c>
    </row>
    <row r="11" spans="1:41" ht="15.75" customHeight="1" thickBot="1">
      <c r="A11" s="9" t="s">
        <v>13</v>
      </c>
      <c r="B11" s="7">
        <f>MATCH(A11,Attributes!$D$4:$AW$4,0)+2</f>
        <v>14</v>
      </c>
      <c r="C11" s="79" t="s">
        <v>123</v>
      </c>
      <c r="D11" s="97">
        <f>VLOOKUP(D$4,Attributes!$B$5:$AW$41,$B11,FALSE)</f>
        <v>14</v>
      </c>
      <c r="E11" s="123"/>
      <c r="F11" s="123">
        <f>VLOOKUP(F$4,Attributes!$B$5:$AW$41,$B11,FALSE)</f>
        <v>13</v>
      </c>
      <c r="G11" s="123"/>
      <c r="H11" s="123">
        <f>VLOOKUP(H$4,Attributes!$B$5:$AW$41,$B11,FALSE)</f>
        <v>13</v>
      </c>
      <c r="I11" s="123"/>
      <c r="J11" s="123">
        <f>VLOOKUP(J$4,Attributes!$B$5:$AW$41,$B11,FALSE)</f>
        <v>12</v>
      </c>
      <c r="K11" s="123"/>
      <c r="L11" s="123">
        <f>VLOOKUP(L$4,Attributes!$B$5:$AW$41,$B11,FALSE)</f>
        <v>15</v>
      </c>
      <c r="M11" s="118"/>
      <c r="T11" s="138">
        <f>VLOOKUP(D4,Attributes!$B$5:$AW$41,Dropdown!$AA$3,FALSE)</f>
        <v>10.428571428571429</v>
      </c>
      <c r="U11" s="139">
        <f>VLOOKUP(F4,Attributes!$B$5:$AW$41,Dropdown!$AA$3,FALSE)</f>
        <v>14.571428571428571</v>
      </c>
      <c r="V11" s="139">
        <f>VLOOKUP(H4,Attributes!$B$5:$AW$41,Dropdown!$AA$3,FALSE)</f>
        <v>14.857142857142858</v>
      </c>
      <c r="W11" s="139">
        <f>VLOOKUP(J4,Attributes!$B$5:$AW$41,Dropdown!$AA$3,FALSE)</f>
        <v>15.142857142857142</v>
      </c>
      <c r="X11" s="144">
        <f>VLOOKUP(L4,Attributes!$B$5:$AW$41,Dropdown!$AA$3,FALSE)</f>
        <v>15</v>
      </c>
      <c r="Y11" s="150">
        <f>(T11+U11+V11+W11+X11)/5</f>
        <v>14</v>
      </c>
      <c r="Z11" s="152"/>
      <c r="AA11" s="152"/>
      <c r="AB11" s="152"/>
      <c r="AC11" s="152"/>
      <c r="AD11" s="152"/>
      <c r="AE11" s="152"/>
      <c r="AF11" s="159" t="s">
        <v>172</v>
      </c>
      <c r="AG11" s="159"/>
      <c r="AH11" s="159"/>
      <c r="AI11" s="159"/>
      <c r="AJ11" s="159"/>
      <c r="AK11" s="159"/>
      <c r="AL11" s="159"/>
      <c r="AM11" s="159"/>
      <c r="AN11" s="159"/>
      <c r="AO11" s="159"/>
    </row>
    <row r="12" spans="1:41" ht="15.75" thickBot="1">
      <c r="A12" s="9" t="s">
        <v>14</v>
      </c>
      <c r="B12" s="7">
        <f>MATCH(A12,Attributes!$D$4:$AW$4,0)+2</f>
        <v>15</v>
      </c>
      <c r="C12" s="79" t="s">
        <v>124</v>
      </c>
      <c r="D12" s="97">
        <f>VLOOKUP(D$4,Attributes!$B$5:$AW$41,$B12,FALSE)</f>
        <v>7</v>
      </c>
      <c r="E12" s="123"/>
      <c r="F12" s="123">
        <f>VLOOKUP(F$4,Attributes!$B$5:$AW$41,$B12,FALSE)</f>
        <v>15</v>
      </c>
      <c r="G12" s="123"/>
      <c r="H12" s="123">
        <f>VLOOKUP(H$4,Attributes!$B$5:$AW$41,$B12,FALSE)</f>
        <v>14</v>
      </c>
      <c r="I12" s="123"/>
      <c r="J12" s="123" t="str">
        <f>VLOOKUP(J$4,Attributes!$B$5:$AW$41,$B12,FALSE)</f>
        <v>17</v>
      </c>
      <c r="K12" s="123"/>
      <c r="L12" s="123">
        <f>VLOOKUP(L$4,Attributes!$B$5:$AW$41,$B12,FALSE)</f>
        <v>15</v>
      </c>
      <c r="M12" s="118"/>
      <c r="T12" s="140" t="s">
        <v>148</v>
      </c>
      <c r="U12" s="141"/>
      <c r="V12" s="141"/>
      <c r="W12" s="141"/>
      <c r="X12" s="141"/>
      <c r="Y12" s="148"/>
      <c r="Z12" s="152"/>
      <c r="AA12" s="152"/>
      <c r="AB12" s="152"/>
      <c r="AC12" s="152"/>
      <c r="AD12" s="152"/>
      <c r="AE12" s="152"/>
      <c r="AF12" s="159"/>
      <c r="AG12" s="159"/>
      <c r="AH12" s="159"/>
      <c r="AI12" s="159"/>
      <c r="AJ12" s="159"/>
      <c r="AK12" s="159"/>
      <c r="AL12" s="159"/>
      <c r="AM12" s="159"/>
      <c r="AN12" s="159"/>
      <c r="AO12" s="159"/>
    </row>
    <row r="13" spans="1:41" ht="15.75" thickBot="1">
      <c r="A13" s="9" t="s">
        <v>15</v>
      </c>
      <c r="B13" s="7">
        <f>MATCH(A13,Attributes!$D$4:$AW$4,0)+2</f>
        <v>16</v>
      </c>
      <c r="C13" s="79" t="s">
        <v>125</v>
      </c>
      <c r="D13" s="97">
        <f>VLOOKUP(D$4,Attributes!$B$5:$AW$41,$B13,FALSE)</f>
        <v>7</v>
      </c>
      <c r="E13" s="123"/>
      <c r="F13" s="123">
        <f>VLOOKUP(F$4,Attributes!$B$5:$AW$41,$B13,FALSE)</f>
        <v>15</v>
      </c>
      <c r="G13" s="123"/>
      <c r="H13" s="123">
        <f>VLOOKUP(H$4,Attributes!$B$5:$AW$41,$B13,FALSE)</f>
        <v>11</v>
      </c>
      <c r="I13" s="123"/>
      <c r="J13" s="123">
        <f>VLOOKUP(J$4,Attributes!$B$5:$AW$41,$B13,FALSE)</f>
        <v>16</v>
      </c>
      <c r="K13" s="123"/>
      <c r="L13" s="123">
        <f>VLOOKUP(L$4,Attributes!$B$5:$AW$41,$B13,FALSE)</f>
        <v>17</v>
      </c>
      <c r="M13" s="118"/>
      <c r="T13" s="138">
        <f>VLOOKUP(D4,Attributes!$B$5:$AW$41,Dropdown!$R$3,FALSE)</f>
        <v>10.666666666666666</v>
      </c>
      <c r="U13" s="139">
        <f>VLOOKUP(F4,Attributes!$B$5:$AW$41,Dropdown!$R$3,FALSE)</f>
        <v>13.166666666666666</v>
      </c>
      <c r="V13" s="139">
        <f>VLOOKUP(H4,Attributes!$B$5:$AW$41,Dropdown!$R$3,FALSE)</f>
        <v>14</v>
      </c>
      <c r="W13" s="139">
        <f>VLOOKUP(J4,Attributes!$B$5:$AW$41,Dropdown!$R$3,FALSE)</f>
        <v>13.666666666666666</v>
      </c>
      <c r="X13" s="144">
        <f>VLOOKUP(L4,Attributes!$B$5:$AW$41,Dropdown!$R$3,FALSE)</f>
        <v>15.333333333333334</v>
      </c>
      <c r="Y13" s="150">
        <f>(T13+U13+V13+W13+X13)/5</f>
        <v>13.366666666666665</v>
      </c>
      <c r="Z13" s="152"/>
      <c r="AA13" s="152"/>
      <c r="AB13" s="152"/>
      <c r="AC13" s="152"/>
      <c r="AD13" s="152"/>
      <c r="AE13" s="152"/>
      <c r="AF13" s="159"/>
      <c r="AG13" s="159"/>
      <c r="AH13" s="159"/>
      <c r="AI13" s="159"/>
      <c r="AJ13" s="159"/>
      <c r="AK13" s="159"/>
      <c r="AL13" s="159"/>
      <c r="AM13" s="159"/>
      <c r="AN13" s="159"/>
      <c r="AO13" s="159"/>
    </row>
    <row r="14" spans="1:41" ht="15.75" customHeight="1" thickBot="1">
      <c r="A14" s="9" t="s">
        <v>16</v>
      </c>
      <c r="B14" s="7">
        <f>MATCH(A14,Attributes!$D$4:$AW$4,0)+2</f>
        <v>17</v>
      </c>
      <c r="C14" s="79" t="s">
        <v>126</v>
      </c>
      <c r="D14" s="97">
        <f>VLOOKUP(D$4,Attributes!$B$5:$AW$41,$B14,FALSE)</f>
        <v>13</v>
      </c>
      <c r="E14" s="123"/>
      <c r="F14" s="123">
        <f>VLOOKUP(F$4,Attributes!$B$5:$AW$41,$B14,FALSE)</f>
        <v>13</v>
      </c>
      <c r="G14" s="123"/>
      <c r="H14" s="123">
        <f>VLOOKUP(H$4,Attributes!$B$5:$AW$41,$B14,FALSE)</f>
        <v>15</v>
      </c>
      <c r="I14" s="123"/>
      <c r="J14" s="123">
        <f>VLOOKUP(J$4,Attributes!$B$5:$AW$41,$B14,FALSE)</f>
        <v>15</v>
      </c>
      <c r="K14" s="123"/>
      <c r="L14" s="123">
        <f>VLOOKUP(L$4,Attributes!$B$5:$AW$41,$B14,FALSE)</f>
        <v>17</v>
      </c>
      <c r="M14" s="118"/>
      <c r="T14" s="140" t="s">
        <v>154</v>
      </c>
      <c r="U14" s="141"/>
      <c r="V14" s="141"/>
      <c r="W14" s="141"/>
      <c r="X14" s="141"/>
      <c r="Y14" s="148"/>
      <c r="Z14" s="152"/>
      <c r="AA14" s="152"/>
      <c r="AB14" s="152"/>
      <c r="AC14" s="152"/>
      <c r="AD14" s="152"/>
      <c r="AE14" s="152"/>
      <c r="AF14" s="159" t="s">
        <v>173</v>
      </c>
      <c r="AG14" s="159"/>
      <c r="AH14" s="159"/>
      <c r="AI14" s="159"/>
      <c r="AJ14" s="159"/>
      <c r="AK14" s="159"/>
      <c r="AL14" s="159"/>
      <c r="AM14" s="159"/>
      <c r="AN14" s="159"/>
      <c r="AO14" s="159"/>
    </row>
    <row r="15" spans="1:41" ht="15.75" thickBot="1">
      <c r="A15" s="9" t="s">
        <v>17</v>
      </c>
      <c r="B15" s="7">
        <f>MATCH(A15,Attributes!$D$4:$AW$4,0)+2</f>
        <v>18</v>
      </c>
      <c r="C15" s="79" t="s">
        <v>127</v>
      </c>
      <c r="D15" s="97">
        <f>VLOOKUP(D$4,Attributes!$B$5:$AW$41,$B15,FALSE)</f>
        <v>16</v>
      </c>
      <c r="E15" s="123"/>
      <c r="F15" s="123">
        <f>VLOOKUP(F$4,Attributes!$B$5:$AW$41,$B15,FALSE)</f>
        <v>11</v>
      </c>
      <c r="G15" s="123"/>
      <c r="H15" s="123">
        <f>VLOOKUP(H$4,Attributes!$B$5:$AW$41,$B15,FALSE)</f>
        <v>11</v>
      </c>
      <c r="I15" s="123"/>
      <c r="J15" s="123" t="str">
        <f>VLOOKUP(J$4,Attributes!$B$5:$AW$41,$B15,FALSE)</f>
        <v>10</v>
      </c>
      <c r="K15" s="123"/>
      <c r="L15" s="123">
        <f>VLOOKUP(L$4,Attributes!$B$5:$AW$41,$B15,FALSE)</f>
        <v>15</v>
      </c>
      <c r="M15" s="118"/>
      <c r="T15" s="138">
        <f>VLOOKUP(D$4,Attributes!$B$5:$BW$41,Dropdown!$AD$3,FALSE)</f>
        <v>9.8000000000000007</v>
      </c>
      <c r="U15" s="139">
        <f>VLOOKUP(F$4,Attributes!$B$5:$BW$41,Dropdown!$AD$3,FALSE)</f>
        <v>12.8</v>
      </c>
      <c r="V15" s="139">
        <f>VLOOKUP(H$4,Attributes!$B$5:$BW$41,Dropdown!$AD$3,FALSE)</f>
        <v>11.6</v>
      </c>
      <c r="W15" s="139">
        <f>VLOOKUP(J$4,Attributes!$B$5:$BW$41,Dropdown!$AD$3,FALSE)</f>
        <v>13.8</v>
      </c>
      <c r="X15" s="144">
        <f>VLOOKUP(L$4,Attributes!$B$5:$BW$41,Dropdown!$AD$3,FALSE)</f>
        <v>14.6</v>
      </c>
      <c r="Y15" s="150">
        <f>(T15+U15+V15+W15+X15)/5</f>
        <v>12.52</v>
      </c>
      <c r="Z15" s="152"/>
      <c r="AA15" s="152"/>
      <c r="AB15" s="152"/>
      <c r="AC15" s="152"/>
      <c r="AD15" s="152"/>
      <c r="AE15" s="152"/>
      <c r="AF15" s="159"/>
      <c r="AG15" s="159"/>
      <c r="AH15" s="159"/>
      <c r="AI15" s="159"/>
      <c r="AJ15" s="159"/>
      <c r="AK15" s="159"/>
      <c r="AL15" s="159"/>
      <c r="AM15" s="159"/>
      <c r="AN15" s="159"/>
      <c r="AO15" s="159"/>
    </row>
    <row r="16" spans="1:41" ht="15.75" thickBot="1">
      <c r="A16" s="9" t="s">
        <v>18</v>
      </c>
      <c r="B16" s="7">
        <f>MATCH(A16,Attributes!$D$4:$AW$4,0)+2</f>
        <v>19</v>
      </c>
      <c r="C16" s="60" t="s">
        <v>128</v>
      </c>
      <c r="D16" s="124">
        <f>VLOOKUP(D$4,Attributes!$B$5:$AW$41,$B16,FALSE)</f>
        <v>15</v>
      </c>
      <c r="E16" s="125"/>
      <c r="F16" s="125">
        <f>VLOOKUP(F$4,Attributes!$B$5:$AW$41,$B16,FALSE)</f>
        <v>12</v>
      </c>
      <c r="G16" s="125"/>
      <c r="H16" s="125">
        <f>VLOOKUP(H$4,Attributes!$B$5:$AW$41,$B16,FALSE)</f>
        <v>13</v>
      </c>
      <c r="I16" s="125"/>
      <c r="J16" s="125">
        <f>VLOOKUP(J$4,Attributes!$B$5:$AW$41,$B16,FALSE)</f>
        <v>11</v>
      </c>
      <c r="K16" s="125"/>
      <c r="L16" s="125">
        <f>VLOOKUP(L$4,Attributes!$B$5:$AW$41,$B16,FALSE)</f>
        <v>10</v>
      </c>
      <c r="M16" s="126"/>
      <c r="T16" s="140" t="s">
        <v>121</v>
      </c>
      <c r="U16" s="141"/>
      <c r="V16" s="141"/>
      <c r="W16" s="141"/>
      <c r="X16" s="141"/>
      <c r="Y16" s="148"/>
      <c r="Z16" s="152"/>
      <c r="AA16" s="152"/>
      <c r="AB16" s="152"/>
      <c r="AC16" s="152"/>
      <c r="AD16" s="152"/>
      <c r="AE16" s="152"/>
      <c r="AF16" s="161" t="s">
        <v>174</v>
      </c>
      <c r="AG16" s="158"/>
      <c r="AH16" s="158"/>
      <c r="AI16" s="158"/>
      <c r="AJ16" s="158"/>
      <c r="AK16" s="158"/>
      <c r="AL16" s="158"/>
      <c r="AM16" s="158"/>
      <c r="AN16" s="158"/>
      <c r="AO16" s="158"/>
    </row>
    <row r="17" spans="1:32" ht="15.75" thickBot="1">
      <c r="A17" s="8" t="s">
        <v>20</v>
      </c>
      <c r="B17" s="7">
        <f>MATCH(A17,Attributes!$D$4:$AW$4,0)+2</f>
        <v>20</v>
      </c>
      <c r="C17" s="121" t="s">
        <v>129</v>
      </c>
      <c r="D17" s="94">
        <f>VLOOKUP(D$4,Attributes!$B$5:$AW$41,$B17,FALSE)</f>
        <v>10</v>
      </c>
      <c r="E17" s="95"/>
      <c r="F17" s="95">
        <f>VLOOKUP(F$4,Attributes!$B$5:$AW$41,$B17,FALSE)</f>
        <v>7</v>
      </c>
      <c r="G17" s="95"/>
      <c r="H17" s="95">
        <f>VLOOKUP(H$4,Attributes!$B$5:$AW$41,$B17,FALSE)</f>
        <v>10</v>
      </c>
      <c r="I17" s="95"/>
      <c r="J17" s="95">
        <f>VLOOKUP(J$4,Attributes!$B$5:$AW$41,$B17,FALSE)</f>
        <v>11</v>
      </c>
      <c r="K17" s="95"/>
      <c r="L17" s="95">
        <f>VLOOKUP(L$4,Attributes!$B$5:$AW$41,$B17,FALSE)</f>
        <v>10</v>
      </c>
      <c r="M17" s="96"/>
      <c r="T17" s="138">
        <f>VLOOKUP(D$4,Attributes!$B$5:$BW$41,Dropdown!$AE$3,FALSE)</f>
        <v>9.3333333333333339</v>
      </c>
      <c r="U17" s="139">
        <f>VLOOKUP(F$4,Attributes!$B$5:$BW$41,Dropdown!$AE$3,FALSE)</f>
        <v>14.666666666666666</v>
      </c>
      <c r="V17" s="139">
        <f>VLOOKUP(H$4,Attributes!$B$5:$BW$41,Dropdown!$AE$3,FALSE)</f>
        <v>15.333333333333334</v>
      </c>
      <c r="W17" s="139">
        <f>VLOOKUP(J$4,Attributes!$B$5:$BW$41,Dropdown!$AE$3,FALSE)</f>
        <v>17.666666666666668</v>
      </c>
      <c r="X17" s="144">
        <f>VLOOKUP(L$4,Attributes!$B$5:$BW$41,Dropdown!$AE$3,FALSE)</f>
        <v>14</v>
      </c>
      <c r="Y17" s="150">
        <f>(T17+U17+V17+W17+X17)/5</f>
        <v>14.2</v>
      </c>
      <c r="Z17" s="152"/>
      <c r="AA17" s="152"/>
      <c r="AB17" s="152"/>
      <c r="AC17" s="152"/>
      <c r="AD17" s="152"/>
      <c r="AE17" s="152"/>
      <c r="AF17" t="s">
        <v>175</v>
      </c>
    </row>
    <row r="18" spans="1:32" ht="15.75" thickBot="1">
      <c r="A18" s="9" t="s">
        <v>21</v>
      </c>
      <c r="B18" s="7">
        <f>MATCH(A18,Attributes!$D$4:$AW$4,0)+2</f>
        <v>21</v>
      </c>
      <c r="C18" s="79" t="s">
        <v>130</v>
      </c>
      <c r="D18" s="97">
        <f>VLOOKUP(D$4,Attributes!$B$5:$AW$41,$B18,FALSE)</f>
        <v>15</v>
      </c>
      <c r="E18" s="123"/>
      <c r="F18" s="123">
        <f>VLOOKUP(F$4,Attributes!$B$5:$AW$41,$B18,FALSE)</f>
        <v>8</v>
      </c>
      <c r="G18" s="123"/>
      <c r="H18" s="123">
        <f>VLOOKUP(H$4,Attributes!$B$5:$AW$41,$B18,FALSE)</f>
        <v>9</v>
      </c>
      <c r="I18" s="123"/>
      <c r="J18" s="123">
        <f>VLOOKUP(J$4,Attributes!$B$5:$AW$41,$B18,FALSE)</f>
        <v>10</v>
      </c>
      <c r="K18" s="123"/>
      <c r="L18" s="123">
        <f>VLOOKUP(L$4,Attributes!$B$5:$AW$41,$B18,FALSE)</f>
        <v>13</v>
      </c>
      <c r="M18" s="118"/>
      <c r="T18" s="140" t="s">
        <v>155</v>
      </c>
      <c r="U18" s="141"/>
      <c r="V18" s="141"/>
      <c r="W18" s="141"/>
      <c r="X18" s="141"/>
      <c r="Y18" s="148"/>
      <c r="Z18" s="152"/>
      <c r="AA18" s="152"/>
      <c r="AB18" s="152"/>
      <c r="AC18" s="152"/>
      <c r="AD18" s="152"/>
      <c r="AE18" s="152"/>
    </row>
    <row r="19" spans="1:32" ht="15.75" thickBot="1">
      <c r="A19" s="9" t="s">
        <v>22</v>
      </c>
      <c r="B19" s="7">
        <f>MATCH(A19,Attributes!$D$4:$AW$4,0)+2</f>
        <v>22</v>
      </c>
      <c r="C19" s="79" t="s">
        <v>131</v>
      </c>
      <c r="D19" s="97">
        <f>VLOOKUP(D$4,Attributes!$B$5:$AW$41,$B19,FALSE)</f>
        <v>15</v>
      </c>
      <c r="E19" s="123"/>
      <c r="F19" s="123">
        <f>VLOOKUP(F$4,Attributes!$B$5:$AW$41,$B19,FALSE)</f>
        <v>11</v>
      </c>
      <c r="G19" s="123"/>
      <c r="H19" s="123">
        <f>VLOOKUP(H$4,Attributes!$B$5:$AW$41,$B19,FALSE)</f>
        <v>13</v>
      </c>
      <c r="I19" s="123"/>
      <c r="J19" s="123">
        <f>VLOOKUP(J$4,Attributes!$B$5:$AW$41,$B19,FALSE)</f>
        <v>16</v>
      </c>
      <c r="K19" s="123"/>
      <c r="L19" s="123">
        <f>VLOOKUP(L$4,Attributes!$B$5:$AW$41,$B19,FALSE)</f>
        <v>12</v>
      </c>
      <c r="M19" s="118"/>
      <c r="T19" s="138">
        <f>VLOOKUP(D$4,Attributes!$B$5:$BW$41,Dropdown!$S$3,FALSE)</f>
        <v>14.142857142857142</v>
      </c>
      <c r="U19" s="139">
        <f>VLOOKUP(F$4,Attributes!$B$5:$BW$41,Dropdown!$S$3,FALSE)</f>
        <v>10.857142857142858</v>
      </c>
      <c r="V19" s="139">
        <f>VLOOKUP(H$4,Attributes!$B$5:$BW$41,Dropdown!$S$3,FALSE)</f>
        <v>12.428571428571429</v>
      </c>
      <c r="W19" s="139">
        <f>VLOOKUP(J$4,Attributes!$B$5:$BW$41,Dropdown!$S$3,FALSE)</f>
        <v>10.857142857142858</v>
      </c>
      <c r="X19" s="144">
        <f>VLOOKUP(L$4,Attributes!$B$5:$BW$41,Dropdown!$S$3,FALSE)</f>
        <v>14.285714285714286</v>
      </c>
      <c r="Y19" s="150">
        <f>(T19+U19+V19+W19+X19)/5</f>
        <v>12.514285714285716</v>
      </c>
      <c r="Z19" s="152"/>
      <c r="AA19" s="152"/>
      <c r="AB19" s="152"/>
      <c r="AC19" s="152"/>
      <c r="AD19" s="152"/>
      <c r="AE19" s="152"/>
    </row>
    <row r="20" spans="1:32" ht="15.75" thickBot="1">
      <c r="A20" s="9" t="s">
        <v>23</v>
      </c>
      <c r="B20" s="7">
        <f>MATCH(A20,Attributes!$D$4:$AW$4,0)+2</f>
        <v>23</v>
      </c>
      <c r="C20" s="79" t="s">
        <v>132</v>
      </c>
      <c r="D20" s="97">
        <f>VLOOKUP(D$4,Attributes!$B$5:$AW$41,$B20,FALSE)</f>
        <v>13</v>
      </c>
      <c r="E20" s="123"/>
      <c r="F20" s="123">
        <f>VLOOKUP(F$4,Attributes!$B$5:$AW$41,$B20,FALSE)</f>
        <v>9</v>
      </c>
      <c r="G20" s="123"/>
      <c r="H20" s="123">
        <f>VLOOKUP(H$4,Attributes!$B$5:$AW$41,$B20,FALSE)</f>
        <v>8</v>
      </c>
      <c r="I20" s="123"/>
      <c r="J20" s="123" t="str">
        <f>VLOOKUP(J$4,Attributes!$B$5:$AW$41,$B20,FALSE)</f>
        <v>9</v>
      </c>
      <c r="K20" s="123"/>
      <c r="L20" s="123">
        <f>VLOOKUP(L$4,Attributes!$B$5:$AW$41,$B20,FALSE)</f>
        <v>12</v>
      </c>
      <c r="M20" s="118"/>
      <c r="T20" s="140" t="s">
        <v>123</v>
      </c>
      <c r="U20" s="141"/>
      <c r="V20" s="141"/>
      <c r="W20" s="141"/>
      <c r="X20" s="141"/>
      <c r="Y20" s="148"/>
      <c r="Z20" s="152"/>
      <c r="AA20" s="152"/>
      <c r="AB20" s="152"/>
      <c r="AC20" s="152"/>
      <c r="AD20" s="152"/>
      <c r="AE20" s="152"/>
    </row>
    <row r="21" spans="1:32" ht="15.75" thickBot="1">
      <c r="A21" s="9" t="s">
        <v>24</v>
      </c>
      <c r="B21" s="7">
        <f>MATCH(A21,Attributes!$D$4:$AW$4,0)+2</f>
        <v>24</v>
      </c>
      <c r="C21" s="79" t="s">
        <v>133</v>
      </c>
      <c r="D21" s="97">
        <f>VLOOKUP(D$4,Attributes!$B$5:$AW$41,$B21,FALSE)</f>
        <v>15</v>
      </c>
      <c r="E21" s="123"/>
      <c r="F21" s="123">
        <f>VLOOKUP(F$4,Attributes!$B$5:$AW$41,$B21,FALSE)</f>
        <v>12</v>
      </c>
      <c r="G21" s="123"/>
      <c r="H21" s="123">
        <f>VLOOKUP(H$4,Attributes!$B$5:$AW$41,$B21,FALSE)</f>
        <v>15</v>
      </c>
      <c r="I21" s="123"/>
      <c r="J21" s="123" t="str">
        <f>VLOOKUP(J$4,Attributes!$B$5:$AW$41,$B21,FALSE)</f>
        <v>15</v>
      </c>
      <c r="K21" s="123"/>
      <c r="L21" s="123">
        <f>VLOOKUP(L$4,Attributes!$B$5:$AW$41,$B21,FALSE)</f>
        <v>12</v>
      </c>
      <c r="M21" s="118"/>
      <c r="T21" s="138">
        <f>VLOOKUP(D$4,Attributes!$B$5:$BW$41,Dropdown!$T$3,FALSE)</f>
        <v>14</v>
      </c>
      <c r="U21" s="139">
        <f>VLOOKUP(F$4,Attributes!$B$5:$BW$41,Dropdown!$T$3,FALSE)</f>
        <v>10</v>
      </c>
      <c r="V21" s="139">
        <f>VLOOKUP(H$4,Attributes!$B$5:$BW$41,Dropdown!$T$3,FALSE)</f>
        <v>10</v>
      </c>
      <c r="W21" s="139">
        <f>VLOOKUP(J$4,Attributes!$B$5:$BW$41,Dropdown!$T$3,FALSE)</f>
        <v>10.333333333333334</v>
      </c>
      <c r="X21" s="144">
        <f>VLOOKUP(L$4,Attributes!$B$5:$BW$41,Dropdown!$T$3,FALSE)</f>
        <v>13.333333333333334</v>
      </c>
      <c r="Y21" s="150">
        <f>(T21+U21+V21+W21+X21)/5</f>
        <v>11.533333333333335</v>
      </c>
      <c r="Z21" s="152"/>
      <c r="AA21" s="152"/>
      <c r="AB21" s="152"/>
      <c r="AC21" s="152"/>
      <c r="AD21" s="152"/>
      <c r="AE21" s="152"/>
    </row>
    <row r="22" spans="1:32" ht="15.75" thickBot="1">
      <c r="A22" s="9" t="s">
        <v>25</v>
      </c>
      <c r="B22" s="7">
        <f>MATCH(A22,Attributes!$D$4:$AW$4,0)+2</f>
        <v>25</v>
      </c>
      <c r="C22" s="79" t="s">
        <v>134</v>
      </c>
      <c r="D22" s="97">
        <f>VLOOKUP(D$4,Attributes!$B$5:$AW$41,$B22,FALSE)</f>
        <v>15</v>
      </c>
      <c r="E22" s="123"/>
      <c r="F22" s="123">
        <f>VLOOKUP(F$4,Attributes!$B$5:$AW$41,$B22,FALSE)</f>
        <v>13</v>
      </c>
      <c r="G22" s="123"/>
      <c r="H22" s="123">
        <f>VLOOKUP(H$4,Attributes!$B$5:$AW$41,$B22,FALSE)</f>
        <v>11</v>
      </c>
      <c r="I22" s="123"/>
      <c r="J22" s="123">
        <f>VLOOKUP(J$4,Attributes!$B$5:$AW$41,$B22,FALSE)</f>
        <v>10</v>
      </c>
      <c r="K22" s="123"/>
      <c r="L22" s="123">
        <f>VLOOKUP(L$4,Attributes!$B$5:$AW$41,$B22,FALSE)</f>
        <v>13</v>
      </c>
      <c r="M22" s="118"/>
      <c r="T22" s="140" t="s">
        <v>156</v>
      </c>
      <c r="U22" s="141"/>
      <c r="V22" s="141"/>
      <c r="W22" s="141"/>
      <c r="X22" s="141"/>
      <c r="Y22" s="148"/>
      <c r="Z22" s="152"/>
      <c r="AA22" s="152"/>
      <c r="AB22" s="152"/>
      <c r="AC22" s="152"/>
      <c r="AD22" s="152"/>
      <c r="AE22" s="152"/>
    </row>
    <row r="23" spans="1:32" ht="15.75" thickBot="1">
      <c r="A23" s="9" t="s">
        <v>26</v>
      </c>
      <c r="B23" s="7">
        <f>MATCH(A23,Attributes!$D$4:$AW$4,0)+2</f>
        <v>26</v>
      </c>
      <c r="C23" s="79" t="s">
        <v>135</v>
      </c>
      <c r="D23" s="97">
        <f>VLOOKUP(D$4,Attributes!$B$5:$AW$41,$B23,FALSE)</f>
        <v>6</v>
      </c>
      <c r="E23" s="123"/>
      <c r="F23" s="123">
        <f>VLOOKUP(F$4,Attributes!$B$5:$AW$41,$B23,FALSE)</f>
        <v>13</v>
      </c>
      <c r="G23" s="123"/>
      <c r="H23" s="123">
        <f>VLOOKUP(H$4,Attributes!$B$5:$AW$41,$B23,FALSE)</f>
        <v>11</v>
      </c>
      <c r="I23" s="123"/>
      <c r="J23" s="123" t="str">
        <f>VLOOKUP(J$4,Attributes!$B$5:$AW$41,$B23,FALSE)</f>
        <v>13</v>
      </c>
      <c r="K23" s="123"/>
      <c r="L23" s="123">
        <f>VLOOKUP(L$4,Attributes!$B$5:$AW$41,$B23,FALSE)</f>
        <v>11</v>
      </c>
      <c r="M23" s="118"/>
      <c r="T23" s="142">
        <f>VLOOKUP(D$4,Attributes!$B$5:$BW$41,Dropdown!$U$3,FALSE)</f>
        <v>12.166666666666666</v>
      </c>
      <c r="U23" s="143">
        <f>VLOOKUP(F$4,Attributes!$B$5:$BW$41,Dropdown!$U$3,FALSE)</f>
        <v>12.5</v>
      </c>
      <c r="V23" s="143">
        <f>VLOOKUP(H$4,Attributes!$B$5:$BW$41,Dropdown!$U$3,FALSE)</f>
        <v>14.333333333333334</v>
      </c>
      <c r="W23" s="143">
        <f>VLOOKUP(J$4,Attributes!$B$5:$BW$41,Dropdown!$U$3,FALSE)</f>
        <v>15.166666666666666</v>
      </c>
      <c r="X23" s="146">
        <f>VLOOKUP(L$4,Attributes!$B$5:$BW$41,Dropdown!$U$3,FALSE)</f>
        <v>14.333333333333334</v>
      </c>
      <c r="Y23" s="150">
        <f>(T23+U23+V23+W23+X23)/5</f>
        <v>13.7</v>
      </c>
      <c r="Z23" s="152"/>
      <c r="AA23" s="152"/>
      <c r="AB23" s="152"/>
      <c r="AC23" s="152"/>
      <c r="AD23" s="152"/>
      <c r="AE23" s="152"/>
    </row>
    <row r="24" spans="1:32">
      <c r="A24" s="9" t="s">
        <v>27</v>
      </c>
      <c r="B24" s="7">
        <f>MATCH(A24,Attributes!$D$4:$AW$4,0)+2</f>
        <v>27</v>
      </c>
      <c r="C24" s="79" t="s">
        <v>136</v>
      </c>
      <c r="D24" s="97">
        <f>VLOOKUP(D$4,Attributes!$B$5:$AW$41,$B24,FALSE)</f>
        <v>14</v>
      </c>
      <c r="E24" s="123"/>
      <c r="F24" s="123">
        <f>VLOOKUP(F$4,Attributes!$B$5:$AW$41,$B24,FALSE)</f>
        <v>14</v>
      </c>
      <c r="G24" s="123"/>
      <c r="H24" s="123">
        <f>VLOOKUP(H$4,Attributes!$B$5:$AW$41,$B24,FALSE)</f>
        <v>13</v>
      </c>
      <c r="I24" s="123"/>
      <c r="J24" s="123" t="str">
        <f>VLOOKUP(J$4,Attributes!$B$5:$AW$41,$B24,FALSE)</f>
        <v>14</v>
      </c>
      <c r="K24" s="123"/>
      <c r="L24" s="123">
        <f>VLOOKUP(L$4,Attributes!$B$5:$AW$41,$B24,FALSE)</f>
        <v>14</v>
      </c>
      <c r="M24" s="118"/>
    </row>
    <row r="25" spans="1:32" ht="15.75" thickBot="1">
      <c r="A25" s="9" t="s">
        <v>28</v>
      </c>
      <c r="B25" s="7">
        <f>MATCH(A25,Attributes!$D$4:$AW$4,0)+2</f>
        <v>28</v>
      </c>
      <c r="C25" s="60" t="s">
        <v>137</v>
      </c>
      <c r="D25" s="124">
        <f>VLOOKUP(D$4,Attributes!$B$5:$AW$41,$B25,FALSE)</f>
        <v>14</v>
      </c>
      <c r="E25" s="125"/>
      <c r="F25" s="125">
        <f>VLOOKUP(F$4,Attributes!$B$5:$AW$41,$B25,FALSE)</f>
        <v>15</v>
      </c>
      <c r="G25" s="125"/>
      <c r="H25" s="125">
        <f>VLOOKUP(H$4,Attributes!$B$5:$AW$41,$B25,FALSE)</f>
        <v>14</v>
      </c>
      <c r="I25" s="125"/>
      <c r="J25" s="125" t="str">
        <f>VLOOKUP(J$4,Attributes!$B$5:$AW$41,$B25,FALSE)</f>
        <v>16</v>
      </c>
      <c r="K25" s="125"/>
      <c r="L25" s="125">
        <f>VLOOKUP(L$4,Attributes!$B$5:$AW$41,$B25,FALSE)</f>
        <v>14</v>
      </c>
      <c r="M25" s="126"/>
    </row>
    <row r="26" spans="1:32">
      <c r="A26" s="8" t="s">
        <v>30</v>
      </c>
      <c r="B26" s="7">
        <f>MATCH(A26,Attributes!$D$4:$AW$4,0)+2</f>
        <v>29</v>
      </c>
      <c r="C26" s="121" t="s">
        <v>138</v>
      </c>
      <c r="D26" s="94">
        <f>VLOOKUP(D$4,Attributes!$B$5:$AW$41,$B26,FALSE)</f>
        <v>14</v>
      </c>
      <c r="E26" s="95"/>
      <c r="F26" s="95">
        <f>VLOOKUP(F$4,Attributes!$B$5:$AW$41,$B26,FALSE)</f>
        <v>13</v>
      </c>
      <c r="G26" s="95"/>
      <c r="H26" s="95">
        <f>VLOOKUP(H$4,Attributes!$B$5:$AW$41,$B26,FALSE)</f>
        <v>17</v>
      </c>
      <c r="I26" s="95"/>
      <c r="J26" s="95">
        <f>VLOOKUP(J$4,Attributes!$B$5:$AW$41,$B26,FALSE)</f>
        <v>11</v>
      </c>
      <c r="K26" s="95"/>
      <c r="L26" s="95">
        <f>VLOOKUP(L$4,Attributes!$B$5:$AW$41,$B26,FALSE)</f>
        <v>15</v>
      </c>
      <c r="M26" s="96"/>
    </row>
    <row r="27" spans="1:32">
      <c r="A27" s="9" t="s">
        <v>31</v>
      </c>
      <c r="B27" s="7">
        <f>MATCH(A27,Attributes!$D$4:$AW$4,0)+2</f>
        <v>30</v>
      </c>
      <c r="C27" s="79" t="s">
        <v>139</v>
      </c>
      <c r="D27" s="97">
        <f>VLOOKUP(D$4,Attributes!$B$5:$AW$41,$B27,FALSE)</f>
        <v>14</v>
      </c>
      <c r="E27" s="123"/>
      <c r="F27" s="123">
        <f>VLOOKUP(F$4,Attributes!$B$5:$AW$41,$B27,FALSE)</f>
        <v>13</v>
      </c>
      <c r="G27" s="123"/>
      <c r="H27" s="123">
        <f>VLOOKUP(H$4,Attributes!$B$5:$AW$41,$B27,FALSE)</f>
        <v>15</v>
      </c>
      <c r="I27" s="123"/>
      <c r="J27" s="123" t="str">
        <f>VLOOKUP(J$4,Attributes!$B$5:$AW$41,$B27,FALSE)</f>
        <v>11</v>
      </c>
      <c r="K27" s="123"/>
      <c r="L27" s="123">
        <f>VLOOKUP(L$4,Attributes!$B$5:$AW$41,$B27,FALSE)</f>
        <v>13</v>
      </c>
      <c r="M27" s="118"/>
    </row>
    <row r="28" spans="1:32">
      <c r="A28" s="9" t="s">
        <v>32</v>
      </c>
      <c r="B28" s="7">
        <f>MATCH(A28,Attributes!$D$4:$AW$4,0)+2</f>
        <v>31</v>
      </c>
      <c r="C28" s="79" t="s">
        <v>140</v>
      </c>
      <c r="D28" s="97">
        <f>VLOOKUP(D$4,Attributes!$B$5:$AW$41,$B28,FALSE)</f>
        <v>11</v>
      </c>
      <c r="E28" s="123"/>
      <c r="F28" s="123">
        <f>VLOOKUP(F$4,Attributes!$B$5:$AW$41,$B28,FALSE)</f>
        <v>13</v>
      </c>
      <c r="G28" s="123"/>
      <c r="H28" s="123">
        <f>VLOOKUP(H$4,Attributes!$B$5:$AW$41,$B28,FALSE)</f>
        <v>10</v>
      </c>
      <c r="I28" s="123"/>
      <c r="J28" s="123" t="str">
        <f>VLOOKUP(J$4,Attributes!$B$5:$AW$41,$B28,FALSE)</f>
        <v>20</v>
      </c>
      <c r="K28" s="123"/>
      <c r="L28" s="123">
        <f>VLOOKUP(L$4,Attributes!$B$5:$AW$41,$B28,FALSE)</f>
        <v>15</v>
      </c>
      <c r="M28" s="118"/>
    </row>
    <row r="29" spans="1:32" ht="15.75" thickBot="1">
      <c r="A29" s="9" t="s">
        <v>33</v>
      </c>
      <c r="B29" s="7">
        <f>MATCH(A29,Attributes!$D$4:$AW$4,0)+2</f>
        <v>32</v>
      </c>
      <c r="C29" s="79" t="s">
        <v>141</v>
      </c>
      <c r="D29" s="97">
        <f>VLOOKUP(D$4,Attributes!$B$5:$AW$41,$B29,FALSE)</f>
        <v>14</v>
      </c>
      <c r="E29" s="123"/>
      <c r="F29" s="123">
        <f>VLOOKUP(F$4,Attributes!$B$5:$AW$41,$B29,FALSE)</f>
        <v>12</v>
      </c>
      <c r="G29" s="123"/>
      <c r="H29" s="123">
        <f>VLOOKUP(H$4,Attributes!$B$5:$AW$41,$B29,FALSE)</f>
        <v>19</v>
      </c>
      <c r="I29" s="123"/>
      <c r="J29" s="123">
        <f>VLOOKUP(J$4,Attributes!$B$5:$AW$41,$B29,FALSE)</f>
        <v>13</v>
      </c>
      <c r="K29" s="123"/>
      <c r="L29" s="123">
        <f>VLOOKUP(L$4,Attributes!$B$5:$AW$41,$B29,FALSE)</f>
        <v>17</v>
      </c>
      <c r="M29" s="118"/>
    </row>
    <row r="30" spans="1:32">
      <c r="A30" s="122" t="s">
        <v>34</v>
      </c>
      <c r="B30" s="7">
        <f>MATCH(A30,Attributes!$D$4:$AW$4,0)+2</f>
        <v>33</v>
      </c>
      <c r="C30" s="79" t="s">
        <v>142</v>
      </c>
      <c r="D30" s="97">
        <f>VLOOKUP(D$4,Attributes!$B$5:$AW$41,$B30,FALSE)</f>
        <v>13</v>
      </c>
      <c r="E30" s="123"/>
      <c r="F30" s="123">
        <f>VLOOKUP(F$4,Attributes!$B$5:$AW$41,$B30,FALSE)</f>
        <v>10</v>
      </c>
      <c r="G30" s="123"/>
      <c r="H30" s="123">
        <f>VLOOKUP(H$4,Attributes!$B$5:$AW$41,$B30,FALSE)</f>
        <v>10</v>
      </c>
      <c r="I30" s="123"/>
      <c r="J30" s="123" t="str">
        <f>VLOOKUP(J$4,Attributes!$B$5:$AW$41,$B30,FALSE)</f>
        <v>11</v>
      </c>
      <c r="K30" s="123"/>
      <c r="L30" s="123">
        <f>VLOOKUP(L$4,Attributes!$B$5:$AW$41,$B30,FALSE)</f>
        <v>13</v>
      </c>
      <c r="M30" s="118"/>
    </row>
    <row r="31" spans="1:32" ht="15.75" thickBot="1">
      <c r="A31" s="9" t="s">
        <v>35</v>
      </c>
      <c r="B31" s="7">
        <f>MATCH(A31,Attributes!$D$4:$AW$4,0)+2</f>
        <v>34</v>
      </c>
      <c r="C31" s="60" t="s">
        <v>143</v>
      </c>
      <c r="D31" s="124">
        <f>VLOOKUP(D$4,Attributes!$B$5:$AW$41,$B31,FALSE)</f>
        <v>11</v>
      </c>
      <c r="E31" s="125"/>
      <c r="F31" s="125">
        <f>VLOOKUP(F$4,Attributes!$B$5:$AW$41,$B31,FALSE)</f>
        <v>12</v>
      </c>
      <c r="G31" s="125"/>
      <c r="H31" s="125">
        <f>VLOOKUP(H$4,Attributes!$B$5:$AW$41,$B31,FALSE)</f>
        <v>17</v>
      </c>
      <c r="I31" s="125"/>
      <c r="J31" s="125" t="str">
        <f>VLOOKUP(J$4,Attributes!$B$5:$AW$41,$B31,FALSE)</f>
        <v>20</v>
      </c>
      <c r="K31" s="125"/>
      <c r="L31" s="125">
        <f>VLOOKUP(L$4,Attributes!$B$5:$AW$41,$B31,FALSE)</f>
        <v>15</v>
      </c>
      <c r="M31" s="126"/>
    </row>
  </sheetData>
  <mergeCells count="16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T22:Y22"/>
    <mergeCell ref="D23:E23"/>
    <mergeCell ref="F23:G23"/>
    <mergeCell ref="H23:I23"/>
    <mergeCell ref="J23:K23"/>
    <mergeCell ref="L23:M23"/>
    <mergeCell ref="D21:E21"/>
    <mergeCell ref="F21:G21"/>
    <mergeCell ref="H21:I21"/>
    <mergeCell ref="J21:K21"/>
    <mergeCell ref="L21:M21"/>
    <mergeCell ref="D22:E22"/>
    <mergeCell ref="F22:G22"/>
    <mergeCell ref="H22:I22"/>
    <mergeCell ref="J22:K22"/>
    <mergeCell ref="L22:M22"/>
    <mergeCell ref="D20:E20"/>
    <mergeCell ref="F20:G20"/>
    <mergeCell ref="H20:I20"/>
    <mergeCell ref="J20:K20"/>
    <mergeCell ref="L20:M20"/>
    <mergeCell ref="T20:Y20"/>
    <mergeCell ref="T18:Y18"/>
    <mergeCell ref="D19:E19"/>
    <mergeCell ref="F19:G19"/>
    <mergeCell ref="H19:I19"/>
    <mergeCell ref="J19:K19"/>
    <mergeCell ref="L19:M19"/>
    <mergeCell ref="D17:E17"/>
    <mergeCell ref="F17:G17"/>
    <mergeCell ref="H17:I17"/>
    <mergeCell ref="J17:K17"/>
    <mergeCell ref="L17:M17"/>
    <mergeCell ref="D18:E18"/>
    <mergeCell ref="F18:G18"/>
    <mergeCell ref="H18:I18"/>
    <mergeCell ref="J18:K18"/>
    <mergeCell ref="L18:M18"/>
    <mergeCell ref="D16:E16"/>
    <mergeCell ref="F16:G16"/>
    <mergeCell ref="H16:I16"/>
    <mergeCell ref="J16:K16"/>
    <mergeCell ref="L16:M16"/>
    <mergeCell ref="T16:Y16"/>
    <mergeCell ref="AF14:AO15"/>
    <mergeCell ref="D15:E15"/>
    <mergeCell ref="F15:G15"/>
    <mergeCell ref="H15:I15"/>
    <mergeCell ref="J15:K15"/>
    <mergeCell ref="L15:M15"/>
    <mergeCell ref="D14:E14"/>
    <mergeCell ref="F14:G14"/>
    <mergeCell ref="H14:I14"/>
    <mergeCell ref="J14:K14"/>
    <mergeCell ref="L14:M14"/>
    <mergeCell ref="T14:Y14"/>
    <mergeCell ref="L12:M12"/>
    <mergeCell ref="T12:Y12"/>
    <mergeCell ref="D13:E13"/>
    <mergeCell ref="F13:G13"/>
    <mergeCell ref="H13:I13"/>
    <mergeCell ref="J13:K13"/>
    <mergeCell ref="L13:M13"/>
    <mergeCell ref="D11:E11"/>
    <mergeCell ref="F11:G11"/>
    <mergeCell ref="H11:I11"/>
    <mergeCell ref="J11:K11"/>
    <mergeCell ref="L11:M11"/>
    <mergeCell ref="AF11:AO13"/>
    <mergeCell ref="D12:E12"/>
    <mergeCell ref="F12:G12"/>
    <mergeCell ref="H12:I12"/>
    <mergeCell ref="J12:K12"/>
    <mergeCell ref="D10:E10"/>
    <mergeCell ref="F10:G10"/>
    <mergeCell ref="H10:I10"/>
    <mergeCell ref="J10:K10"/>
    <mergeCell ref="L10:M10"/>
    <mergeCell ref="T10:Y10"/>
    <mergeCell ref="Z8:AE8"/>
    <mergeCell ref="D9:E9"/>
    <mergeCell ref="F9:G9"/>
    <mergeCell ref="H9:I9"/>
    <mergeCell ref="J9:K9"/>
    <mergeCell ref="L9:M9"/>
    <mergeCell ref="D8:E8"/>
    <mergeCell ref="F8:G8"/>
    <mergeCell ref="H8:I8"/>
    <mergeCell ref="J8:K8"/>
    <mergeCell ref="L8:M8"/>
    <mergeCell ref="T8:Y8"/>
    <mergeCell ref="T6:Y6"/>
    <mergeCell ref="Z6:AE6"/>
    <mergeCell ref="D7:E7"/>
    <mergeCell ref="F7:G7"/>
    <mergeCell ref="H7:I7"/>
    <mergeCell ref="J7:K7"/>
    <mergeCell ref="L7:M7"/>
    <mergeCell ref="N7:P7"/>
    <mergeCell ref="N5:P5"/>
    <mergeCell ref="D6:E6"/>
    <mergeCell ref="F6:G6"/>
    <mergeCell ref="H6:I6"/>
    <mergeCell ref="J6:K6"/>
    <mergeCell ref="L6:M6"/>
    <mergeCell ref="H3:I3"/>
    <mergeCell ref="J3:K3"/>
    <mergeCell ref="L3:M3"/>
    <mergeCell ref="T4:Y4"/>
    <mergeCell ref="Z4:AE4"/>
    <mergeCell ref="D5:E5"/>
    <mergeCell ref="F5:G5"/>
    <mergeCell ref="H5:I5"/>
    <mergeCell ref="J5:K5"/>
    <mergeCell ref="L5:M5"/>
    <mergeCell ref="D1:AE1"/>
    <mergeCell ref="AF1:AN1"/>
    <mergeCell ref="D2:I2"/>
    <mergeCell ref="J2:M2"/>
    <mergeCell ref="N2:P3"/>
    <mergeCell ref="Q2:S3"/>
    <mergeCell ref="T2:Y2"/>
    <mergeCell ref="Z2:AE2"/>
    <mergeCell ref="D3:E3"/>
    <mergeCell ref="F3:G3"/>
  </mergeCells>
  <conditionalFormatting sqref="D5:M31">
    <cfRule type="cellIs" dxfId="3" priority="1" operator="between">
      <formula>10</formula>
      <formula>14</formula>
    </cfRule>
    <cfRule type="cellIs" dxfId="2" priority="2" operator="greaterThan">
      <formula>14</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C1" workbookViewId="0">
      <selection activeCell="Z8" sqref="Z8:AE8"/>
    </sheetView>
  </sheetViews>
  <sheetFormatPr defaultRowHeight="15"/>
  <cols>
    <col min="1" max="1" width="0" hidden="1" customWidth="1"/>
    <col min="2" max="2" width="3" hidden="1" customWidth="1"/>
    <col min="3" max="3" width="14.140625" bestFit="1" customWidth="1"/>
    <col min="4" max="4" width="15.7109375" customWidth="1"/>
    <col min="5" max="5" width="2" bestFit="1" customWidth="1"/>
    <col min="6" max="6" width="15.7109375" customWidth="1"/>
    <col min="7" max="7" width="2" bestFit="1" customWidth="1"/>
    <col min="8" max="8" width="15.7109375" customWidth="1"/>
    <col min="9" max="9" width="2" bestFit="1" customWidth="1"/>
    <col min="10" max="10" width="15.85546875" customWidth="1"/>
    <col min="11" max="11" width="2" bestFit="1" customWidth="1"/>
    <col min="12" max="12" width="15.7109375" customWidth="1"/>
    <col min="13" max="13" width="2" bestFit="1" customWidth="1"/>
    <col min="14" max="16" width="3" bestFit="1" customWidth="1"/>
    <col min="17" max="17" width="2" bestFit="1" customWidth="1"/>
    <col min="18" max="19" width="3" bestFit="1" customWidth="1"/>
    <col min="20" max="20" width="4.42578125" bestFit="1" customWidth="1"/>
    <col min="21" max="21" width="7" bestFit="1" customWidth="1"/>
    <col min="22" max="22" width="5.5703125" bestFit="1" customWidth="1"/>
    <col min="23" max="24" width="5.5703125" customWidth="1"/>
    <col min="25" max="25" width="5.85546875" bestFit="1" customWidth="1"/>
    <col min="26" max="31" width="5.85546875" customWidth="1"/>
  </cols>
  <sheetData>
    <row r="1" spans="1:41" ht="19.5" thickBot="1">
      <c r="D1" s="103" t="s">
        <v>87</v>
      </c>
      <c r="E1" s="103"/>
      <c r="F1" s="103"/>
      <c r="G1" s="103"/>
      <c r="H1" s="103"/>
      <c r="I1" s="103"/>
      <c r="J1" s="103"/>
      <c r="K1" s="103"/>
      <c r="L1" s="103"/>
      <c r="M1" s="103"/>
      <c r="N1" s="103"/>
      <c r="O1" s="103"/>
      <c r="P1" s="103"/>
      <c r="Q1" s="103"/>
      <c r="R1" s="103"/>
      <c r="S1" s="103"/>
      <c r="T1" s="131"/>
      <c r="U1" s="131"/>
      <c r="V1" s="131"/>
      <c r="W1" s="131"/>
      <c r="X1" s="131"/>
      <c r="Y1" s="131"/>
      <c r="Z1" s="131"/>
      <c r="AA1" s="131"/>
      <c r="AB1" s="131"/>
      <c r="AC1" s="131"/>
      <c r="AD1" s="131"/>
      <c r="AE1" s="131"/>
      <c r="AF1" s="156" t="s">
        <v>161</v>
      </c>
      <c r="AG1" s="156"/>
      <c r="AH1" s="156"/>
      <c r="AI1" s="156"/>
      <c r="AJ1" s="156"/>
      <c r="AK1" s="156"/>
      <c r="AL1" s="156"/>
      <c r="AM1" s="156"/>
      <c r="AN1" s="156"/>
    </row>
    <row r="2" spans="1:41" ht="19.5" thickBot="1">
      <c r="D2" s="127" t="s">
        <v>84</v>
      </c>
      <c r="E2" s="128"/>
      <c r="F2" s="128"/>
      <c r="G2" s="128"/>
      <c r="H2" s="128"/>
      <c r="I2" s="129"/>
      <c r="J2" s="127" t="s">
        <v>85</v>
      </c>
      <c r="K2" s="128"/>
      <c r="L2" s="128"/>
      <c r="M2" s="129"/>
      <c r="N2" s="100" t="s">
        <v>58</v>
      </c>
      <c r="O2" s="101"/>
      <c r="P2" s="102"/>
      <c r="Q2" s="100" t="s">
        <v>116</v>
      </c>
      <c r="R2" s="101"/>
      <c r="S2" s="101"/>
      <c r="T2" s="134" t="s">
        <v>65</v>
      </c>
      <c r="U2" s="135"/>
      <c r="V2" s="135"/>
      <c r="W2" s="135"/>
      <c r="X2" s="135"/>
      <c r="Y2" s="147"/>
      <c r="Z2" s="154" t="s">
        <v>157</v>
      </c>
      <c r="AA2" s="153"/>
      <c r="AB2" s="153"/>
      <c r="AC2" s="153"/>
      <c r="AD2" s="153"/>
      <c r="AE2" s="153"/>
      <c r="AF2" t="s">
        <v>162</v>
      </c>
    </row>
    <row r="3" spans="1:41" ht="15.75" thickBot="1">
      <c r="D3" s="110" t="s">
        <v>81</v>
      </c>
      <c r="E3" s="93"/>
      <c r="F3" s="91" t="s">
        <v>82</v>
      </c>
      <c r="G3" s="93"/>
      <c r="H3" s="91" t="s">
        <v>83</v>
      </c>
      <c r="I3" s="111"/>
      <c r="J3" s="110"/>
      <c r="K3" s="93"/>
      <c r="L3" s="91"/>
      <c r="M3" s="111"/>
      <c r="N3" s="104"/>
      <c r="O3" s="105"/>
      <c r="P3" s="106"/>
      <c r="Q3" s="104"/>
      <c r="R3" s="105"/>
      <c r="S3" s="105"/>
      <c r="T3" s="136" t="s">
        <v>81</v>
      </c>
      <c r="U3" s="137" t="s">
        <v>82</v>
      </c>
      <c r="V3" s="137" t="s">
        <v>83</v>
      </c>
      <c r="W3" s="137" t="s">
        <v>75</v>
      </c>
      <c r="X3" s="145" t="s">
        <v>76</v>
      </c>
      <c r="Y3" s="151" t="s">
        <v>144</v>
      </c>
      <c r="Z3" s="136" t="s">
        <v>81</v>
      </c>
      <c r="AA3" s="137" t="s">
        <v>82</v>
      </c>
      <c r="AB3" s="137" t="s">
        <v>83</v>
      </c>
      <c r="AC3" s="137" t="s">
        <v>75</v>
      </c>
      <c r="AD3" s="145" t="s">
        <v>76</v>
      </c>
      <c r="AE3" s="151" t="s">
        <v>144</v>
      </c>
      <c r="AF3" s="157" t="s">
        <v>163</v>
      </c>
    </row>
    <row r="4" spans="1:41" ht="15.75" thickBot="1">
      <c r="D4" s="79" t="str">
        <f>Lines!E16</f>
        <v>Tanner Glass</v>
      </c>
      <c r="E4" s="80">
        <f>VLOOKUP(D4,Attributes!$B$5:$AW$41,Dropdown!$I$3,FALSE)</f>
        <v>1</v>
      </c>
      <c r="F4" s="15" t="str">
        <f>Lines!G16</f>
        <v>J. T. Miller</v>
      </c>
      <c r="G4" s="14">
        <f>VLOOKUP(F4,Attributes!$B$5:$AW$41,Dropdown!$J$3,FALSE)</f>
        <v>1</v>
      </c>
      <c r="H4" s="15" t="str">
        <f>Lines!I16</f>
        <v>Jesper Fast</v>
      </c>
      <c r="I4" s="66">
        <f>VLOOKUP(H4,Attributes!$B$5:$AW$41,Dropdown!$K$3,FALSE)</f>
        <v>1</v>
      </c>
      <c r="J4" s="79"/>
      <c r="K4" s="14"/>
      <c r="L4" s="15"/>
      <c r="M4" s="66"/>
      <c r="N4" s="67">
        <f>VLOOKUP(D4,Attributes!$B$5:$AW$41,Dropdown!$L$3,FALSE)</f>
        <v>11.25</v>
      </c>
      <c r="O4" s="68">
        <f>VLOOKUP(F4,Attributes!$B$5:$AW$41,Dropdown!$L$3,FALSE)</f>
        <v>12.75</v>
      </c>
      <c r="P4" s="69">
        <f>VLOOKUP(H4,Attributes!$B$5:$AW$41,Dropdown!$L$3,FALSE)</f>
        <v>12</v>
      </c>
      <c r="Q4" s="67">
        <f>VLOOKUP(D4,Attributes!$B$5:$AW$41,Dropdown!$Z$3,FALSE)</f>
        <v>9</v>
      </c>
      <c r="R4" s="68">
        <f>VLOOKUP(F4,Attributes!$B$5:$AW$41,Dropdown!$Z$3,FALSE)</f>
        <v>13</v>
      </c>
      <c r="S4" s="68">
        <f>VLOOKUP(H4,Attributes!$B$5:$AW$41,Dropdown!$Z$3,FALSE)</f>
        <v>9</v>
      </c>
      <c r="T4" s="133" t="s">
        <v>151</v>
      </c>
      <c r="U4" s="132"/>
      <c r="V4" s="132"/>
      <c r="W4" s="132"/>
      <c r="X4" s="132"/>
      <c r="Y4" s="149"/>
      <c r="Z4" s="155" t="s">
        <v>158</v>
      </c>
      <c r="AA4" s="130"/>
      <c r="AB4" s="130"/>
      <c r="AC4" s="130"/>
      <c r="AD4" s="130"/>
      <c r="AE4" s="130"/>
      <c r="AF4" t="s">
        <v>164</v>
      </c>
    </row>
    <row r="5" spans="1:41" ht="15.75" thickBot="1">
      <c r="A5" s="8" t="s">
        <v>10</v>
      </c>
      <c r="B5" s="7">
        <f>MATCH(A5,Attributes!$D$4:$AW$4,0)+2</f>
        <v>8</v>
      </c>
      <c r="C5" s="121" t="s">
        <v>117</v>
      </c>
      <c r="D5" s="94">
        <f>VLOOKUP(D$4,Attributes!$B$5:$AW$41,$B5,FALSE)</f>
        <v>15</v>
      </c>
      <c r="E5" s="95"/>
      <c r="F5" s="95">
        <f>VLOOKUP(F$4,Attributes!$B$5:$AW$41,$B5,FALSE)</f>
        <v>9</v>
      </c>
      <c r="G5" s="95"/>
      <c r="H5" s="95">
        <f>VLOOKUP(H$4,Attributes!$B$5:$AW$41,$B5,FALSE)</f>
        <v>15</v>
      </c>
      <c r="I5" s="95"/>
      <c r="J5" s="95"/>
      <c r="K5" s="95"/>
      <c r="L5" s="95"/>
      <c r="M5" s="96"/>
      <c r="N5" s="94" t="s">
        <v>77</v>
      </c>
      <c r="O5" s="95"/>
      <c r="P5" s="96"/>
      <c r="T5" s="138">
        <f>VLOOKUP(D$4,Attributes!$B$5:$BW$41,Dropdown!$AB$3,FALSE)</f>
        <v>16</v>
      </c>
      <c r="U5" s="139">
        <f>VLOOKUP(F$4,Attributes!$B$5:$BW$41,Dropdown!$AB$3,FALSE)</f>
        <v>10.25</v>
      </c>
      <c r="V5" s="139">
        <f>VLOOKUP(H$4,Attributes!$B$5:$BW$41,Dropdown!$AB$3,FALSE)</f>
        <v>12.5</v>
      </c>
      <c r="W5" s="139"/>
      <c r="X5" s="144"/>
      <c r="Y5" s="150">
        <f>(T5+U5+V5+W5+X5)/3</f>
        <v>12.916666666666666</v>
      </c>
      <c r="Z5" s="138">
        <f>VLOOKUP(D$4,Attributes!$B$5:$BW$41,Dropdown!$W$3,FALSE)</f>
        <v>15</v>
      </c>
      <c r="AA5" s="139">
        <f>VLOOKUP(F$4,Attributes!$B$5:$BW$41,Dropdown!$W$3,FALSE)</f>
        <v>14</v>
      </c>
      <c r="AB5" s="139">
        <f>VLOOKUP(H$4,Attributes!$B$5:$BW$41,Dropdown!$W$3,FALSE)</f>
        <v>10</v>
      </c>
      <c r="AC5" s="139"/>
      <c r="AD5" s="144"/>
      <c r="AE5" s="150">
        <f>(Z5+AA5+AB5+AC5+AD5)/3</f>
        <v>13</v>
      </c>
      <c r="AF5" t="s">
        <v>165</v>
      </c>
    </row>
    <row r="6" spans="1:41" ht="15.75" thickBot="1">
      <c r="A6" s="9" t="s">
        <v>9</v>
      </c>
      <c r="B6" s="7">
        <f>MATCH(A6,Attributes!$D$4:$AW$4,0)+2</f>
        <v>9</v>
      </c>
      <c r="C6" s="79" t="s">
        <v>118</v>
      </c>
      <c r="D6" s="97">
        <f>VLOOKUP(D$4,Attributes!$B$5:$AW$41,$B6,FALSE)</f>
        <v>12</v>
      </c>
      <c r="E6" s="123"/>
      <c r="F6" s="123">
        <f>VLOOKUP(F$4,Attributes!$B$5:$AW$41,$B6,FALSE)</f>
        <v>12</v>
      </c>
      <c r="G6" s="123"/>
      <c r="H6" s="123">
        <f>VLOOKUP(H$4,Attributes!$B$5:$AW$41,$B6,FALSE)</f>
        <v>10</v>
      </c>
      <c r="I6" s="123"/>
      <c r="J6" s="123"/>
      <c r="K6" s="123"/>
      <c r="L6" s="123"/>
      <c r="M6" s="118"/>
      <c r="N6" s="60">
        <f>D11</f>
        <v>12</v>
      </c>
      <c r="O6" s="61">
        <f>F11</f>
        <v>14</v>
      </c>
      <c r="P6" s="62">
        <f>H11</f>
        <v>11</v>
      </c>
      <c r="T6" s="140" t="s">
        <v>152</v>
      </c>
      <c r="U6" s="141"/>
      <c r="V6" s="141"/>
      <c r="W6" s="141"/>
      <c r="X6" s="141"/>
      <c r="Y6" s="148"/>
      <c r="Z6" s="155" t="s">
        <v>159</v>
      </c>
      <c r="AA6" s="130"/>
      <c r="AB6" s="130"/>
      <c r="AC6" s="130"/>
      <c r="AD6" s="130"/>
      <c r="AE6" s="130"/>
      <c r="AF6" t="s">
        <v>166</v>
      </c>
    </row>
    <row r="7" spans="1:41" ht="15.75" thickBot="1">
      <c r="A7" s="9" t="s">
        <v>7</v>
      </c>
      <c r="B7" s="7">
        <f>MATCH(A7,Attributes!$D$4:$AW$4,0)+2</f>
        <v>10</v>
      </c>
      <c r="C7" s="79" t="s">
        <v>119</v>
      </c>
      <c r="D7" s="97">
        <f>VLOOKUP(D$4,Attributes!$B$5:$AW$41,$B7,FALSE)</f>
        <v>10</v>
      </c>
      <c r="E7" s="123"/>
      <c r="F7" s="123">
        <f>VLOOKUP(F$4,Attributes!$B$5:$AW$41,$B7,FALSE)</f>
        <v>9</v>
      </c>
      <c r="G7" s="123"/>
      <c r="H7" s="123">
        <f>VLOOKUP(H$4,Attributes!$B$5:$AW$41,$B7,FALSE)</f>
        <v>11</v>
      </c>
      <c r="I7" s="123"/>
      <c r="J7" s="123"/>
      <c r="K7" s="123"/>
      <c r="L7" s="123"/>
      <c r="M7" s="118"/>
      <c r="N7" s="94" t="s">
        <v>167</v>
      </c>
      <c r="O7" s="95"/>
      <c r="P7" s="96"/>
      <c r="T7" s="138">
        <f>VLOOKUP(D$4,Attributes!$B$5:$BW$41,Dropdown!$AC$3,FALSE)</f>
        <v>10.75</v>
      </c>
      <c r="U7" s="139">
        <f>VLOOKUP(F$4,Attributes!$B$5:$BW$41,Dropdown!$AC$3,FALSE)</f>
        <v>12</v>
      </c>
      <c r="V7" s="139">
        <f>VLOOKUP(H$4,Attributes!$B$5:$BW$41,Dropdown!$AC$3,FALSE)</f>
        <v>11.5</v>
      </c>
      <c r="W7" s="139"/>
      <c r="X7" s="144"/>
      <c r="Y7" s="150">
        <f>(T7+U7+V7+W7+X7)/3</f>
        <v>11.416666666666666</v>
      </c>
      <c r="Z7" s="138">
        <f>VLOOKUP(D$4,Attributes!$B$5:$BW$41,Dropdown!$V$3,FALSE)</f>
        <v>12</v>
      </c>
      <c r="AA7" s="139">
        <f>VLOOKUP(F$4,Attributes!$B$5:$BW$41,Dropdown!$V$3,FALSE)</f>
        <v>14</v>
      </c>
      <c r="AB7" s="139">
        <f>VLOOKUP(H$4,Attributes!$B$5:$BW$41,Dropdown!$V$3,FALSE)</f>
        <v>11</v>
      </c>
      <c r="AC7" s="139"/>
      <c r="AD7" s="144"/>
      <c r="AE7" s="150">
        <f>(Z7+AA7+AB7+AC7+AD7)/3</f>
        <v>12.333333333333334</v>
      </c>
      <c r="AF7" t="s">
        <v>168</v>
      </c>
    </row>
    <row r="8" spans="1:41" ht="15.75" thickBot="1">
      <c r="A8" s="120" t="s">
        <v>8</v>
      </c>
      <c r="B8" s="7">
        <f>MATCH(A8,Attributes!$D$4:$AW$4,0)+2</f>
        <v>11</v>
      </c>
      <c r="C8" s="79" t="s">
        <v>120</v>
      </c>
      <c r="D8" s="97">
        <f>VLOOKUP(D$4,Attributes!$B$5:$AW$41,$B8,FALSE)</f>
        <v>9</v>
      </c>
      <c r="E8" s="123"/>
      <c r="F8" s="123">
        <f>VLOOKUP(F$4,Attributes!$B$5:$AW$41,$B8,FALSE)</f>
        <v>13</v>
      </c>
      <c r="G8" s="123"/>
      <c r="H8" s="123">
        <f>VLOOKUP(H$4,Attributes!$B$5:$AW$41,$B8,FALSE)</f>
        <v>9</v>
      </c>
      <c r="I8" s="123"/>
      <c r="J8" s="123"/>
      <c r="K8" s="123"/>
      <c r="L8" s="123"/>
      <c r="M8" s="118"/>
      <c r="N8" s="60">
        <f>(D14+D16)/2</f>
        <v>11</v>
      </c>
      <c r="O8" s="61">
        <f>(F14+F16)/2</f>
        <v>12</v>
      </c>
      <c r="P8" s="62">
        <f>(H14+H16)/2</f>
        <v>11.5</v>
      </c>
      <c r="T8" s="140" t="s">
        <v>145</v>
      </c>
      <c r="U8" s="141"/>
      <c r="V8" s="141"/>
      <c r="W8" s="141"/>
      <c r="X8" s="141"/>
      <c r="Y8" s="148"/>
      <c r="Z8" s="155" t="s">
        <v>160</v>
      </c>
      <c r="AA8" s="130"/>
      <c r="AB8" s="130"/>
      <c r="AC8" s="130"/>
      <c r="AD8" s="130"/>
      <c r="AE8" s="130"/>
      <c r="AF8" t="s">
        <v>169</v>
      </c>
    </row>
    <row r="9" spans="1:41" ht="15.75" thickBot="1">
      <c r="A9" s="9" t="s">
        <v>11</v>
      </c>
      <c r="B9" s="7">
        <f>MATCH(A9,Attributes!$D$4:$AW$4,0)+2</f>
        <v>12</v>
      </c>
      <c r="C9" s="79" t="s">
        <v>121</v>
      </c>
      <c r="D9" s="97">
        <f>VLOOKUP(D$4,Attributes!$B$5:$AW$41,$B9,FALSE)</f>
        <v>19</v>
      </c>
      <c r="E9" s="123"/>
      <c r="F9" s="123">
        <f>VLOOKUP(F$4,Attributes!$B$5:$AW$41,$B9,FALSE)</f>
        <v>14</v>
      </c>
      <c r="G9" s="123"/>
      <c r="H9" s="123">
        <f>VLOOKUP(H$4,Attributes!$B$5:$AW$41,$B9,FALSE)</f>
        <v>14</v>
      </c>
      <c r="I9" s="123"/>
      <c r="J9" s="123"/>
      <c r="K9" s="123"/>
      <c r="L9" s="123"/>
      <c r="M9" s="118"/>
      <c r="T9" s="138">
        <f>VLOOKUP(D$4,Attributes!$B$5:$AW$41,Dropdown!$Q$3,FALSE)</f>
        <v>15.333333333333334</v>
      </c>
      <c r="U9" s="139">
        <f>VLOOKUP(F$4,Attributes!$B$5:$AW$41,Dropdown!$Q$3,FALSE)</f>
        <v>11.666666666666666</v>
      </c>
      <c r="V9" s="139">
        <f>VLOOKUP(H$4,Attributes!$B$5:$AW$41,Dropdown!$Q$3,FALSE)</f>
        <v>12</v>
      </c>
      <c r="W9" s="139"/>
      <c r="X9" s="144"/>
      <c r="Y9" s="150">
        <f>(T9+U9+V9+W9+X9)/3</f>
        <v>13</v>
      </c>
      <c r="Z9" s="138">
        <f>VLOOKUP(D$4,Attributes!$B$5:$BW$41,Dropdown!$X$3,FALSE)</f>
        <v>10.5</v>
      </c>
      <c r="AA9" s="139"/>
      <c r="AB9" s="139">
        <f>VLOOKUP(H$4,Attributes!$B$5:$BW$41,Dropdown!$X$3,FALSE)</f>
        <v>16.5</v>
      </c>
      <c r="AC9" s="139"/>
      <c r="AD9" s="144"/>
      <c r="AE9" s="150">
        <f>(Z9+AA9+AB9+AC9+AD9)/2</f>
        <v>13.5</v>
      </c>
      <c r="AF9" t="s">
        <v>170</v>
      </c>
    </row>
    <row r="10" spans="1:41" ht="15.75" thickBot="1">
      <c r="A10" s="9" t="s">
        <v>12</v>
      </c>
      <c r="B10" s="7">
        <f>MATCH(A10,Attributes!$D$4:$AW$4,0)+2</f>
        <v>13</v>
      </c>
      <c r="C10" s="79" t="s">
        <v>122</v>
      </c>
      <c r="D10" s="97">
        <f>VLOOKUP(D$4,Attributes!$B$5:$AW$41,$B10,FALSE)</f>
        <v>11</v>
      </c>
      <c r="E10" s="123"/>
      <c r="F10" s="123">
        <f>VLOOKUP(F$4,Attributes!$B$5:$AW$41,$B10,FALSE)</f>
        <v>11</v>
      </c>
      <c r="G10" s="123"/>
      <c r="H10" s="123">
        <f>VLOOKUP(H$4,Attributes!$B$5:$AW$41,$B10,FALSE)</f>
        <v>12</v>
      </c>
      <c r="I10" s="123"/>
      <c r="J10" s="123"/>
      <c r="K10" s="123"/>
      <c r="L10" s="123"/>
      <c r="M10" s="118"/>
      <c r="T10" s="140" t="s">
        <v>146</v>
      </c>
      <c r="U10" s="141"/>
      <c r="V10" s="141"/>
      <c r="W10" s="141"/>
      <c r="X10" s="141"/>
      <c r="Y10" s="148"/>
      <c r="Z10" s="152"/>
      <c r="AA10" s="152"/>
      <c r="AB10" s="152"/>
      <c r="AC10" s="152"/>
      <c r="AD10" s="152"/>
      <c r="AE10" s="152"/>
      <c r="AF10" t="s">
        <v>171</v>
      </c>
    </row>
    <row r="11" spans="1:41" ht="15.75" customHeight="1" thickBot="1">
      <c r="A11" s="9" t="s">
        <v>13</v>
      </c>
      <c r="B11" s="7">
        <f>MATCH(A11,Attributes!$D$4:$AW$4,0)+2</f>
        <v>14</v>
      </c>
      <c r="C11" s="79" t="s">
        <v>123</v>
      </c>
      <c r="D11" s="97">
        <f>VLOOKUP(D$4,Attributes!$B$5:$AW$41,$B11,FALSE)</f>
        <v>12</v>
      </c>
      <c r="E11" s="123"/>
      <c r="F11" s="123">
        <f>VLOOKUP(F$4,Attributes!$B$5:$AW$41,$B11,FALSE)</f>
        <v>14</v>
      </c>
      <c r="G11" s="123"/>
      <c r="H11" s="123">
        <f>VLOOKUP(H$4,Attributes!$B$5:$AW$41,$B11,FALSE)</f>
        <v>11</v>
      </c>
      <c r="I11" s="123"/>
      <c r="J11" s="123"/>
      <c r="K11" s="123"/>
      <c r="L11" s="123"/>
      <c r="M11" s="118"/>
      <c r="T11" s="138">
        <f>VLOOKUP(D4,Attributes!$B$5:$AW$41,Dropdown!$AA$3,FALSE)</f>
        <v>14.571428571428571</v>
      </c>
      <c r="U11" s="139">
        <f>VLOOKUP(F4,Attributes!$B$5:$AW$41,Dropdown!$AA$3,FALSE)</f>
        <v>11.428571428571429</v>
      </c>
      <c r="V11" s="139">
        <f>VLOOKUP(H4,Attributes!$B$5:$AW$41,Dropdown!$AA$3,FALSE)</f>
        <v>14.285714285714286</v>
      </c>
      <c r="W11" s="139"/>
      <c r="X11" s="144"/>
      <c r="Y11" s="150">
        <f>(T11+U11+V11+W11+X11)/3</f>
        <v>13.428571428571429</v>
      </c>
      <c r="Z11" s="152"/>
      <c r="AA11" s="152"/>
      <c r="AB11" s="152"/>
      <c r="AC11" s="152"/>
      <c r="AD11" s="152"/>
      <c r="AE11" s="152"/>
      <c r="AF11" s="159" t="s">
        <v>172</v>
      </c>
      <c r="AG11" s="159"/>
      <c r="AH11" s="159"/>
      <c r="AI11" s="159"/>
      <c r="AJ11" s="159"/>
      <c r="AK11" s="159"/>
      <c r="AL11" s="159"/>
      <c r="AM11" s="159"/>
      <c r="AN11" s="159"/>
      <c r="AO11" s="159"/>
    </row>
    <row r="12" spans="1:41" ht="15.75" thickBot="1">
      <c r="A12" s="9" t="s">
        <v>14</v>
      </c>
      <c r="B12" s="7">
        <f>MATCH(A12,Attributes!$D$4:$AW$4,0)+2</f>
        <v>15</v>
      </c>
      <c r="C12" s="79" t="s">
        <v>124</v>
      </c>
      <c r="D12" s="97">
        <f>VLOOKUP(D$4,Attributes!$B$5:$AW$41,$B12,FALSE)</f>
        <v>15</v>
      </c>
      <c r="E12" s="123"/>
      <c r="F12" s="123">
        <f>VLOOKUP(F$4,Attributes!$B$5:$AW$41,$B12,FALSE)</f>
        <v>9</v>
      </c>
      <c r="G12" s="123"/>
      <c r="H12" s="123">
        <f>VLOOKUP(H$4,Attributes!$B$5:$AW$41,$B12,FALSE)</f>
        <v>10</v>
      </c>
      <c r="I12" s="123"/>
      <c r="J12" s="123"/>
      <c r="K12" s="123"/>
      <c r="L12" s="123"/>
      <c r="M12" s="118"/>
      <c r="T12" s="140" t="s">
        <v>148</v>
      </c>
      <c r="U12" s="141"/>
      <c r="V12" s="141"/>
      <c r="W12" s="141"/>
      <c r="X12" s="141"/>
      <c r="Y12" s="148"/>
      <c r="Z12" s="152"/>
      <c r="AA12" s="152"/>
      <c r="AB12" s="152"/>
      <c r="AC12" s="152"/>
      <c r="AD12" s="152"/>
      <c r="AE12" s="152"/>
      <c r="AF12" s="159"/>
      <c r="AG12" s="159"/>
      <c r="AH12" s="159"/>
      <c r="AI12" s="159"/>
      <c r="AJ12" s="159"/>
      <c r="AK12" s="159"/>
      <c r="AL12" s="159"/>
      <c r="AM12" s="159"/>
      <c r="AN12" s="159"/>
      <c r="AO12" s="159"/>
    </row>
    <row r="13" spans="1:41" ht="15.75" thickBot="1">
      <c r="A13" s="9" t="s">
        <v>15</v>
      </c>
      <c r="B13" s="7">
        <f>MATCH(A13,Attributes!$D$4:$AW$4,0)+2</f>
        <v>16</v>
      </c>
      <c r="C13" s="79" t="s">
        <v>125</v>
      </c>
      <c r="D13" s="97">
        <f>VLOOKUP(D$4,Attributes!$B$5:$AW$41,$B13,FALSE)</f>
        <v>15</v>
      </c>
      <c r="E13" s="123"/>
      <c r="F13" s="123">
        <f>VLOOKUP(F$4,Attributes!$B$5:$AW$41,$B13,FALSE)</f>
        <v>9</v>
      </c>
      <c r="G13" s="123"/>
      <c r="H13" s="123">
        <f>VLOOKUP(H$4,Attributes!$B$5:$AW$41,$B13,FALSE)</f>
        <v>11</v>
      </c>
      <c r="I13" s="123"/>
      <c r="J13" s="123"/>
      <c r="K13" s="123"/>
      <c r="L13" s="123"/>
      <c r="M13" s="118"/>
      <c r="T13" s="138">
        <f>VLOOKUP(D4,Attributes!$B$5:$AW$41,Dropdown!$R$3,FALSE)</f>
        <v>13.166666666666666</v>
      </c>
      <c r="U13" s="139">
        <f>VLOOKUP(F4,Attributes!$B$5:$AW$41,Dropdown!$R$3,FALSE)</f>
        <v>11</v>
      </c>
      <c r="V13" s="139">
        <f>VLOOKUP(H4,Attributes!$B$5:$AW$41,Dropdown!$R$3,FALSE)</f>
        <v>13.833333333333334</v>
      </c>
      <c r="W13" s="139"/>
      <c r="X13" s="144"/>
      <c r="Y13" s="150">
        <f>(T13+U13+V13+W13+X13)/3</f>
        <v>12.666666666666666</v>
      </c>
      <c r="Z13" s="152"/>
      <c r="AA13" s="152"/>
      <c r="AB13" s="152"/>
      <c r="AC13" s="152"/>
      <c r="AD13" s="152"/>
      <c r="AE13" s="152"/>
      <c r="AF13" s="159"/>
      <c r="AG13" s="159"/>
      <c r="AH13" s="159"/>
      <c r="AI13" s="159"/>
      <c r="AJ13" s="159"/>
      <c r="AK13" s="159"/>
      <c r="AL13" s="159"/>
      <c r="AM13" s="159"/>
      <c r="AN13" s="159"/>
      <c r="AO13" s="159"/>
    </row>
    <row r="14" spans="1:41" ht="15.75" customHeight="1" thickBot="1">
      <c r="A14" s="9" t="s">
        <v>16</v>
      </c>
      <c r="B14" s="7">
        <f>MATCH(A14,Attributes!$D$4:$AW$4,0)+2</f>
        <v>17</v>
      </c>
      <c r="C14" s="79" t="s">
        <v>126</v>
      </c>
      <c r="D14" s="97">
        <f>VLOOKUP(D$4,Attributes!$B$5:$AW$41,$B14,FALSE)</f>
        <v>11</v>
      </c>
      <c r="E14" s="123"/>
      <c r="F14" s="123">
        <f>VLOOKUP(F$4,Attributes!$B$5:$AW$41,$B14,FALSE)</f>
        <v>13</v>
      </c>
      <c r="G14" s="123"/>
      <c r="H14" s="123">
        <f>VLOOKUP(H$4,Attributes!$B$5:$AW$41,$B14,FALSE)</f>
        <v>11</v>
      </c>
      <c r="I14" s="123"/>
      <c r="J14" s="123"/>
      <c r="K14" s="123"/>
      <c r="L14" s="123"/>
      <c r="M14" s="118"/>
      <c r="T14" s="140" t="s">
        <v>154</v>
      </c>
      <c r="U14" s="141"/>
      <c r="V14" s="141"/>
      <c r="W14" s="141"/>
      <c r="X14" s="141"/>
      <c r="Y14" s="148"/>
      <c r="Z14" s="152"/>
      <c r="AA14" s="152"/>
      <c r="AB14" s="152"/>
      <c r="AC14" s="152"/>
      <c r="AD14" s="152"/>
      <c r="AE14" s="152"/>
      <c r="AF14" s="159" t="s">
        <v>173</v>
      </c>
      <c r="AG14" s="159"/>
      <c r="AH14" s="159"/>
      <c r="AI14" s="159"/>
      <c r="AJ14" s="159"/>
      <c r="AK14" s="159"/>
      <c r="AL14" s="159"/>
      <c r="AM14" s="159"/>
      <c r="AN14" s="159"/>
      <c r="AO14" s="159"/>
    </row>
    <row r="15" spans="1:41" ht="15.75" thickBot="1">
      <c r="A15" s="9" t="s">
        <v>17</v>
      </c>
      <c r="B15" s="7">
        <f>MATCH(A15,Attributes!$D$4:$AW$4,0)+2</f>
        <v>18</v>
      </c>
      <c r="C15" s="79" t="s">
        <v>127</v>
      </c>
      <c r="D15" s="97">
        <f>VLOOKUP(D$4,Attributes!$B$5:$AW$41,$B15,FALSE)</f>
        <v>9</v>
      </c>
      <c r="E15" s="123"/>
      <c r="F15" s="123">
        <f>VLOOKUP(F$4,Attributes!$B$5:$AW$41,$B15,FALSE)</f>
        <v>11</v>
      </c>
      <c r="G15" s="123"/>
      <c r="H15" s="123">
        <f>VLOOKUP(H$4,Attributes!$B$5:$AW$41,$B15,FALSE)</f>
        <v>12</v>
      </c>
      <c r="I15" s="123"/>
      <c r="J15" s="123"/>
      <c r="K15" s="123"/>
      <c r="L15" s="123"/>
      <c r="M15" s="118"/>
      <c r="T15" s="138">
        <f>VLOOKUP(D$4,Attributes!$B$5:$BW$41,Dropdown!$AD$3,FALSE)</f>
        <v>13.2</v>
      </c>
      <c r="U15" s="139">
        <f>VLOOKUP(F$4,Attributes!$B$5:$BW$41,Dropdown!$AD$3,FALSE)</f>
        <v>10.6</v>
      </c>
      <c r="V15" s="139">
        <f>VLOOKUP(H$4,Attributes!$B$5:$BW$41,Dropdown!$AD$3,FALSE)</f>
        <v>12.8</v>
      </c>
      <c r="W15" s="139"/>
      <c r="X15" s="144"/>
      <c r="Y15" s="150">
        <f>(T15+U15+V15+W15+X15)/3</f>
        <v>12.199999999999998</v>
      </c>
      <c r="Z15" s="152"/>
      <c r="AA15" s="152"/>
      <c r="AB15" s="152"/>
      <c r="AC15" s="152"/>
      <c r="AD15" s="152"/>
      <c r="AE15" s="152"/>
      <c r="AF15" s="159"/>
      <c r="AG15" s="159"/>
      <c r="AH15" s="159"/>
      <c r="AI15" s="159"/>
      <c r="AJ15" s="159"/>
      <c r="AK15" s="159"/>
      <c r="AL15" s="159"/>
      <c r="AM15" s="159"/>
      <c r="AN15" s="159"/>
      <c r="AO15" s="159"/>
    </row>
    <row r="16" spans="1:41" ht="15.75" thickBot="1">
      <c r="A16" s="9" t="s">
        <v>18</v>
      </c>
      <c r="B16" s="7">
        <f>MATCH(A16,Attributes!$D$4:$AW$4,0)+2</f>
        <v>19</v>
      </c>
      <c r="C16" s="60" t="s">
        <v>128</v>
      </c>
      <c r="D16" s="124">
        <f>VLOOKUP(D$4,Attributes!$B$5:$AW$41,$B16,FALSE)</f>
        <v>11</v>
      </c>
      <c r="E16" s="125"/>
      <c r="F16" s="125">
        <f>VLOOKUP(F$4,Attributes!$B$5:$AW$41,$B16,FALSE)</f>
        <v>11</v>
      </c>
      <c r="G16" s="125"/>
      <c r="H16" s="125">
        <f>VLOOKUP(H$4,Attributes!$B$5:$AW$41,$B16,FALSE)</f>
        <v>12</v>
      </c>
      <c r="I16" s="125"/>
      <c r="J16" s="125"/>
      <c r="K16" s="125"/>
      <c r="L16" s="125"/>
      <c r="M16" s="126"/>
      <c r="T16" s="140" t="s">
        <v>121</v>
      </c>
      <c r="U16" s="141"/>
      <c r="V16" s="141"/>
      <c r="W16" s="141"/>
      <c r="X16" s="141"/>
      <c r="Y16" s="148"/>
      <c r="Z16" s="152"/>
      <c r="AA16" s="152"/>
      <c r="AB16" s="152"/>
      <c r="AC16" s="152"/>
      <c r="AD16" s="152"/>
      <c r="AE16" s="152"/>
      <c r="AF16" s="161" t="s">
        <v>174</v>
      </c>
      <c r="AG16" s="158"/>
      <c r="AH16" s="158"/>
      <c r="AI16" s="158"/>
      <c r="AJ16" s="158"/>
      <c r="AK16" s="158"/>
      <c r="AL16" s="158"/>
      <c r="AM16" s="158"/>
      <c r="AN16" s="158"/>
      <c r="AO16" s="158"/>
    </row>
    <row r="17" spans="1:32" ht="15.75" thickBot="1">
      <c r="A17" s="8" t="s">
        <v>20</v>
      </c>
      <c r="B17" s="7">
        <f>MATCH(A17,Attributes!$D$4:$AW$4,0)+2</f>
        <v>20</v>
      </c>
      <c r="C17" s="121" t="s">
        <v>129</v>
      </c>
      <c r="D17" s="94">
        <f>VLOOKUP(D$4,Attributes!$B$5:$AW$41,$B17,FALSE)</f>
        <v>12</v>
      </c>
      <c r="E17" s="95"/>
      <c r="F17" s="95">
        <f>VLOOKUP(F$4,Attributes!$B$5:$AW$41,$B17,FALSE)</f>
        <v>7</v>
      </c>
      <c r="G17" s="95"/>
      <c r="H17" s="95">
        <f>VLOOKUP(H$4,Attributes!$B$5:$AW$41,$B17,FALSE)</f>
        <v>12</v>
      </c>
      <c r="I17" s="95"/>
      <c r="J17" s="95"/>
      <c r="K17" s="95"/>
      <c r="L17" s="95"/>
      <c r="M17" s="96"/>
      <c r="T17" s="138">
        <f>VLOOKUP(D$4,Attributes!$B$5:$BW$41,Dropdown!$AE$3,FALSE)</f>
        <v>16.333333333333332</v>
      </c>
      <c r="U17" s="139">
        <f>VLOOKUP(F$4,Attributes!$B$5:$BW$41,Dropdown!$AE$3,FALSE)</f>
        <v>12.333333333333334</v>
      </c>
      <c r="V17" s="139">
        <f>VLOOKUP(H$4,Attributes!$B$5:$BW$41,Dropdown!$AE$3,FALSE)</f>
        <v>13</v>
      </c>
      <c r="W17" s="139"/>
      <c r="X17" s="144"/>
      <c r="Y17" s="150">
        <f>(T17+U17+V17+W17+X17)/3</f>
        <v>13.888888888888888</v>
      </c>
      <c r="Z17" s="152"/>
      <c r="AA17" s="152"/>
      <c r="AB17" s="152"/>
      <c r="AC17" s="152"/>
      <c r="AD17" s="152"/>
      <c r="AE17" s="152"/>
      <c r="AF17" t="s">
        <v>175</v>
      </c>
    </row>
    <row r="18" spans="1:32" ht="15.75" thickBot="1">
      <c r="A18" s="9" t="s">
        <v>21</v>
      </c>
      <c r="B18" s="7">
        <f>MATCH(A18,Attributes!$D$4:$AW$4,0)+2</f>
        <v>21</v>
      </c>
      <c r="C18" s="79" t="s">
        <v>130</v>
      </c>
      <c r="D18" s="97">
        <f>VLOOKUP(D$4,Attributes!$B$5:$AW$41,$B18,FALSE)</f>
        <v>13</v>
      </c>
      <c r="E18" s="123"/>
      <c r="F18" s="123">
        <f>VLOOKUP(F$4,Attributes!$B$5:$AW$41,$B18,FALSE)</f>
        <v>14</v>
      </c>
      <c r="G18" s="123"/>
      <c r="H18" s="123">
        <f>VLOOKUP(H$4,Attributes!$B$5:$AW$41,$B18,FALSE)</f>
        <v>14</v>
      </c>
      <c r="I18" s="123"/>
      <c r="J18" s="123"/>
      <c r="K18" s="123"/>
      <c r="L18" s="123"/>
      <c r="M18" s="118"/>
      <c r="T18" s="140" t="s">
        <v>155</v>
      </c>
      <c r="U18" s="141"/>
      <c r="V18" s="141"/>
      <c r="W18" s="141"/>
      <c r="X18" s="141"/>
      <c r="Y18" s="148"/>
      <c r="Z18" s="152"/>
      <c r="AA18" s="152"/>
      <c r="AB18" s="152"/>
      <c r="AC18" s="152"/>
      <c r="AD18" s="152"/>
      <c r="AE18" s="152"/>
    </row>
    <row r="19" spans="1:32" ht="15.75" thickBot="1">
      <c r="A19" s="9" t="s">
        <v>22</v>
      </c>
      <c r="B19" s="7">
        <f>MATCH(A19,Attributes!$D$4:$AW$4,0)+2</f>
        <v>22</v>
      </c>
      <c r="C19" s="79" t="s">
        <v>131</v>
      </c>
      <c r="D19" s="97">
        <f>VLOOKUP(D$4,Attributes!$B$5:$AW$41,$B19,FALSE)</f>
        <v>14</v>
      </c>
      <c r="E19" s="123"/>
      <c r="F19" s="123">
        <f>VLOOKUP(F$4,Attributes!$B$5:$AW$41,$B19,FALSE)</f>
        <v>9</v>
      </c>
      <c r="G19" s="123"/>
      <c r="H19" s="123">
        <f>VLOOKUP(H$4,Attributes!$B$5:$AW$41,$B19,FALSE)</f>
        <v>13</v>
      </c>
      <c r="I19" s="123"/>
      <c r="J19" s="123"/>
      <c r="K19" s="123"/>
      <c r="L19" s="123"/>
      <c r="M19" s="118"/>
      <c r="T19" s="138">
        <f>VLOOKUP(D$4,Attributes!$B$5:$BW$41,Dropdown!$S$3,FALSE)</f>
        <v>10.571428571428571</v>
      </c>
      <c r="U19" s="139">
        <f>VLOOKUP(F$4,Attributes!$B$5:$BW$41,Dropdown!$S$3,FALSE)</f>
        <v>12.571428571428571</v>
      </c>
      <c r="V19" s="139">
        <f>VLOOKUP(H$4,Attributes!$B$5:$BW$41,Dropdown!$S$3,FALSE)</f>
        <v>13.571428571428571</v>
      </c>
      <c r="W19" s="139"/>
      <c r="X19" s="144"/>
      <c r="Y19" s="150">
        <f>(T19+U19+V19+W19+X19)/3</f>
        <v>12.238095238095239</v>
      </c>
      <c r="Z19" s="152"/>
      <c r="AA19" s="152"/>
      <c r="AB19" s="152"/>
      <c r="AC19" s="152"/>
      <c r="AD19" s="152"/>
      <c r="AE19" s="152"/>
    </row>
    <row r="20" spans="1:32" ht="15.75" thickBot="1">
      <c r="A20" s="9" t="s">
        <v>23</v>
      </c>
      <c r="B20" s="7">
        <f>MATCH(A20,Attributes!$D$4:$AW$4,0)+2</f>
        <v>23</v>
      </c>
      <c r="C20" s="79" t="s">
        <v>132</v>
      </c>
      <c r="D20" s="97">
        <f>VLOOKUP(D$4,Attributes!$B$5:$AW$41,$B20,FALSE)</f>
        <v>11</v>
      </c>
      <c r="E20" s="123"/>
      <c r="F20" s="123">
        <f>VLOOKUP(F$4,Attributes!$B$5:$AW$41,$B20,FALSE)</f>
        <v>12</v>
      </c>
      <c r="G20" s="123"/>
      <c r="H20" s="123">
        <f>VLOOKUP(H$4,Attributes!$B$5:$AW$41,$B20,FALSE)</f>
        <v>11</v>
      </c>
      <c r="I20" s="123"/>
      <c r="J20" s="123"/>
      <c r="K20" s="123"/>
      <c r="L20" s="123"/>
      <c r="M20" s="118"/>
      <c r="T20" s="140" t="s">
        <v>123</v>
      </c>
      <c r="U20" s="141"/>
      <c r="V20" s="141"/>
      <c r="W20" s="141"/>
      <c r="X20" s="141"/>
      <c r="Y20" s="148"/>
      <c r="Z20" s="152"/>
      <c r="AA20" s="152"/>
      <c r="AB20" s="152"/>
      <c r="AC20" s="152"/>
      <c r="AD20" s="152"/>
      <c r="AE20" s="152"/>
    </row>
    <row r="21" spans="1:32" ht="15.75" thickBot="1">
      <c r="A21" s="9" t="s">
        <v>24</v>
      </c>
      <c r="B21" s="7">
        <f>MATCH(A21,Attributes!$D$4:$AW$4,0)+2</f>
        <v>24</v>
      </c>
      <c r="C21" s="79" t="s">
        <v>133</v>
      </c>
      <c r="D21" s="97">
        <f>VLOOKUP(D$4,Attributes!$B$5:$AW$41,$B21,FALSE)</f>
        <v>12</v>
      </c>
      <c r="E21" s="123"/>
      <c r="F21" s="123">
        <f>VLOOKUP(F$4,Attributes!$B$5:$AW$41,$B21,FALSE)</f>
        <v>14</v>
      </c>
      <c r="G21" s="123"/>
      <c r="H21" s="123">
        <f>VLOOKUP(H$4,Attributes!$B$5:$AW$41,$B21,FALSE)</f>
        <v>15</v>
      </c>
      <c r="I21" s="123"/>
      <c r="J21" s="123"/>
      <c r="K21" s="123"/>
      <c r="L21" s="123"/>
      <c r="M21" s="118"/>
      <c r="T21" s="138">
        <f>VLOOKUP(D$4,Attributes!$B$5:$BW$41,Dropdown!$T$3,FALSE)</f>
        <v>12</v>
      </c>
      <c r="U21" s="139">
        <f>VLOOKUP(F$4,Attributes!$B$5:$BW$41,Dropdown!$T$3,FALSE)</f>
        <v>13.333333333333334</v>
      </c>
      <c r="V21" s="139">
        <f>VLOOKUP(H$4,Attributes!$B$5:$BW$41,Dropdown!$T$3,FALSE)</f>
        <v>12</v>
      </c>
      <c r="W21" s="139"/>
      <c r="X21" s="144"/>
      <c r="Y21" s="150">
        <f>(T21+U21+V21+W21+X21)/3</f>
        <v>12.444444444444445</v>
      </c>
      <c r="Z21" s="152"/>
      <c r="AA21" s="152"/>
      <c r="AB21" s="152"/>
      <c r="AC21" s="152"/>
      <c r="AD21" s="152"/>
      <c r="AE21" s="152"/>
    </row>
    <row r="22" spans="1:32" ht="15.75" thickBot="1">
      <c r="A22" s="9" t="s">
        <v>25</v>
      </c>
      <c r="B22" s="7">
        <f>MATCH(A22,Attributes!$D$4:$AW$4,0)+2</f>
        <v>25</v>
      </c>
      <c r="C22" s="79" t="s">
        <v>134</v>
      </c>
      <c r="D22" s="97">
        <f>VLOOKUP(D$4,Attributes!$B$5:$AW$41,$B22,FALSE)</f>
        <v>8</v>
      </c>
      <c r="E22" s="123"/>
      <c r="F22" s="123">
        <f>VLOOKUP(F$4,Attributes!$B$5:$AW$41,$B22,FALSE)</f>
        <v>13</v>
      </c>
      <c r="G22" s="123"/>
      <c r="H22" s="123">
        <f>VLOOKUP(H$4,Attributes!$B$5:$AW$41,$B22,FALSE)</f>
        <v>13</v>
      </c>
      <c r="I22" s="123"/>
      <c r="J22" s="123"/>
      <c r="K22" s="123"/>
      <c r="L22" s="123"/>
      <c r="M22" s="118"/>
      <c r="T22" s="140" t="s">
        <v>156</v>
      </c>
      <c r="U22" s="141"/>
      <c r="V22" s="141"/>
      <c r="W22" s="141"/>
      <c r="X22" s="141"/>
      <c r="Y22" s="148"/>
      <c r="Z22" s="152"/>
      <c r="AA22" s="152"/>
      <c r="AB22" s="152"/>
      <c r="AC22" s="152"/>
      <c r="AD22" s="152"/>
      <c r="AE22" s="152"/>
    </row>
    <row r="23" spans="1:32" ht="15.75" thickBot="1">
      <c r="A23" s="9" t="s">
        <v>26</v>
      </c>
      <c r="B23" s="7">
        <f>MATCH(A23,Attributes!$D$4:$AW$4,0)+2</f>
        <v>26</v>
      </c>
      <c r="C23" s="79" t="s">
        <v>135</v>
      </c>
      <c r="D23" s="97">
        <f>VLOOKUP(D$4,Attributes!$B$5:$AW$41,$B23,FALSE)</f>
        <v>14</v>
      </c>
      <c r="E23" s="123"/>
      <c r="F23" s="123">
        <f>VLOOKUP(F$4,Attributes!$B$5:$AW$41,$B23,FALSE)</f>
        <v>13</v>
      </c>
      <c r="G23" s="123"/>
      <c r="H23" s="123">
        <f>VLOOKUP(H$4,Attributes!$B$5:$AW$41,$B23,FALSE)</f>
        <v>9</v>
      </c>
      <c r="I23" s="123"/>
      <c r="J23" s="123"/>
      <c r="K23" s="123"/>
      <c r="L23" s="123"/>
      <c r="M23" s="118"/>
      <c r="T23" s="142">
        <f>VLOOKUP(D$4,Attributes!$B$5:$BW$41,Dropdown!$U$3,FALSE)</f>
        <v>13.333333333333334</v>
      </c>
      <c r="U23" s="143">
        <f>VLOOKUP(F$4,Attributes!$B$5:$BW$41,Dropdown!$U$3,FALSE)</f>
        <v>12.666666666666666</v>
      </c>
      <c r="V23" s="143">
        <f>VLOOKUP(H$4,Attributes!$B$5:$BW$41,Dropdown!$U$3,FALSE)</f>
        <v>13</v>
      </c>
      <c r="W23" s="143"/>
      <c r="X23" s="146"/>
      <c r="Y23" s="150">
        <f>(T23+U23+V23+W23+X23)/3</f>
        <v>13</v>
      </c>
      <c r="Z23" s="152"/>
      <c r="AA23" s="152"/>
      <c r="AB23" s="152"/>
      <c r="AC23" s="152"/>
      <c r="AD23" s="152"/>
      <c r="AE23" s="152"/>
    </row>
    <row r="24" spans="1:32">
      <c r="A24" s="9" t="s">
        <v>27</v>
      </c>
      <c r="B24" s="7">
        <f>MATCH(A24,Attributes!$D$4:$AW$4,0)+2</f>
        <v>27</v>
      </c>
      <c r="C24" s="79" t="s">
        <v>136</v>
      </c>
      <c r="D24" s="97">
        <f>VLOOKUP(D$4,Attributes!$B$5:$AW$41,$B24,FALSE)</f>
        <v>15</v>
      </c>
      <c r="E24" s="123"/>
      <c r="F24" s="123">
        <f>VLOOKUP(F$4,Attributes!$B$5:$AW$41,$B24,FALSE)</f>
        <v>14</v>
      </c>
      <c r="G24" s="123"/>
      <c r="H24" s="123">
        <f>VLOOKUP(H$4,Attributes!$B$5:$AW$41,$B24,FALSE)</f>
        <v>14</v>
      </c>
      <c r="I24" s="123"/>
      <c r="J24" s="123"/>
      <c r="K24" s="123"/>
      <c r="L24" s="123"/>
      <c r="M24" s="118"/>
    </row>
    <row r="25" spans="1:32" ht="15.75" thickBot="1">
      <c r="A25" s="9" t="s">
        <v>28</v>
      </c>
      <c r="B25" s="7">
        <f>MATCH(A25,Attributes!$D$4:$AW$4,0)+2</f>
        <v>28</v>
      </c>
      <c r="C25" s="60" t="s">
        <v>137</v>
      </c>
      <c r="D25" s="124">
        <f>VLOOKUP(D$4,Attributes!$B$5:$AW$41,$B25,FALSE)</f>
        <v>17</v>
      </c>
      <c r="E25" s="125"/>
      <c r="F25" s="125">
        <f>VLOOKUP(F$4,Attributes!$B$5:$AW$41,$B25,FALSE)</f>
        <v>14</v>
      </c>
      <c r="G25" s="125"/>
      <c r="H25" s="125">
        <f>VLOOKUP(H$4,Attributes!$B$5:$AW$41,$B25,FALSE)</f>
        <v>17</v>
      </c>
      <c r="I25" s="125"/>
      <c r="J25" s="125"/>
      <c r="K25" s="125"/>
      <c r="L25" s="125"/>
      <c r="M25" s="126"/>
    </row>
    <row r="26" spans="1:32">
      <c r="A26" s="8" t="s">
        <v>30</v>
      </c>
      <c r="B26" s="7">
        <f>MATCH(A26,Attributes!$D$4:$AW$4,0)+2</f>
        <v>29</v>
      </c>
      <c r="C26" s="121" t="s">
        <v>138</v>
      </c>
      <c r="D26" s="94">
        <f>VLOOKUP(D$4,Attributes!$B$5:$AW$41,$B26,FALSE)</f>
        <v>10</v>
      </c>
      <c r="E26" s="95"/>
      <c r="F26" s="95">
        <f>VLOOKUP(F$4,Attributes!$B$5:$AW$41,$B26,FALSE)</f>
        <v>13</v>
      </c>
      <c r="G26" s="95"/>
      <c r="H26" s="95">
        <f>VLOOKUP(H$4,Attributes!$B$5:$AW$41,$B26,FALSE)</f>
        <v>16</v>
      </c>
      <c r="I26" s="95"/>
      <c r="J26" s="95"/>
      <c r="K26" s="95"/>
      <c r="L26" s="95"/>
      <c r="M26" s="96"/>
    </row>
    <row r="27" spans="1:32">
      <c r="A27" s="9" t="s">
        <v>31</v>
      </c>
      <c r="B27" s="7">
        <f>MATCH(A27,Attributes!$D$4:$AW$4,0)+2</f>
        <v>30</v>
      </c>
      <c r="C27" s="79" t="s">
        <v>139</v>
      </c>
      <c r="D27" s="97">
        <f>VLOOKUP(D$4,Attributes!$B$5:$AW$41,$B27,FALSE)</f>
        <v>12</v>
      </c>
      <c r="E27" s="123"/>
      <c r="F27" s="123">
        <f>VLOOKUP(F$4,Attributes!$B$5:$AW$41,$B27,FALSE)</f>
        <v>14</v>
      </c>
      <c r="G27" s="123"/>
      <c r="H27" s="123">
        <f>VLOOKUP(H$4,Attributes!$B$5:$AW$41,$B27,FALSE)</f>
        <v>11</v>
      </c>
      <c r="I27" s="123"/>
      <c r="J27" s="123"/>
      <c r="K27" s="123"/>
      <c r="L27" s="123"/>
      <c r="M27" s="118"/>
    </row>
    <row r="28" spans="1:32">
      <c r="A28" s="9" t="s">
        <v>32</v>
      </c>
      <c r="B28" s="7">
        <f>MATCH(A28,Attributes!$D$4:$AW$4,0)+2</f>
        <v>31</v>
      </c>
      <c r="C28" s="79" t="s">
        <v>140</v>
      </c>
      <c r="D28" s="97">
        <f>VLOOKUP(D$4,Attributes!$B$5:$AW$41,$B28,FALSE)</f>
        <v>14</v>
      </c>
      <c r="E28" s="123"/>
      <c r="F28" s="123">
        <f>VLOOKUP(F$4,Attributes!$B$5:$AW$41,$B28,FALSE)</f>
        <v>11</v>
      </c>
      <c r="G28" s="123"/>
      <c r="H28" s="123">
        <f>VLOOKUP(H$4,Attributes!$B$5:$AW$41,$B28,FALSE)</f>
        <v>10</v>
      </c>
      <c r="I28" s="123"/>
      <c r="J28" s="123"/>
      <c r="K28" s="123"/>
      <c r="L28" s="123"/>
      <c r="M28" s="118"/>
    </row>
    <row r="29" spans="1:32" ht="15.75" thickBot="1">
      <c r="A29" s="9" t="s">
        <v>33</v>
      </c>
      <c r="B29" s="7">
        <f>MATCH(A29,Attributes!$D$4:$AW$4,0)+2</f>
        <v>32</v>
      </c>
      <c r="C29" s="79" t="s">
        <v>141</v>
      </c>
      <c r="D29" s="97">
        <f>VLOOKUP(D$4,Attributes!$B$5:$AW$41,$B29,FALSE)</f>
        <v>11</v>
      </c>
      <c r="E29" s="123"/>
      <c r="F29" s="123">
        <f>VLOOKUP(F$4,Attributes!$B$5:$AW$41,$B29,FALSE)</f>
        <v>12</v>
      </c>
      <c r="G29" s="123"/>
      <c r="H29" s="123">
        <f>VLOOKUP(H$4,Attributes!$B$5:$AW$41,$B29,FALSE)</f>
        <v>17</v>
      </c>
      <c r="I29" s="123"/>
      <c r="J29" s="123"/>
      <c r="K29" s="123"/>
      <c r="L29" s="123"/>
      <c r="M29" s="118"/>
    </row>
    <row r="30" spans="1:32">
      <c r="A30" s="122" t="s">
        <v>34</v>
      </c>
      <c r="B30" s="7">
        <f>MATCH(A30,Attributes!$D$4:$AW$4,0)+2</f>
        <v>33</v>
      </c>
      <c r="C30" s="79" t="s">
        <v>142</v>
      </c>
      <c r="D30" s="97">
        <f>VLOOKUP(D$4,Attributes!$B$5:$AW$41,$B30,FALSE)</f>
        <v>8</v>
      </c>
      <c r="E30" s="123"/>
      <c r="F30" s="123">
        <f>VLOOKUP(F$4,Attributes!$B$5:$AW$41,$B30,FALSE)</f>
        <v>12</v>
      </c>
      <c r="G30" s="123"/>
      <c r="H30" s="123">
        <f>VLOOKUP(H$4,Attributes!$B$5:$AW$41,$B30,FALSE)</f>
        <v>14</v>
      </c>
      <c r="I30" s="123"/>
      <c r="J30" s="123"/>
      <c r="K30" s="123"/>
      <c r="L30" s="123"/>
      <c r="M30" s="118"/>
    </row>
    <row r="31" spans="1:32" ht="15.75" thickBot="1">
      <c r="A31" s="9" t="s">
        <v>35</v>
      </c>
      <c r="B31" s="7">
        <f>MATCH(A31,Attributes!$D$4:$AW$4,0)+2</f>
        <v>34</v>
      </c>
      <c r="C31" s="60" t="s">
        <v>143</v>
      </c>
      <c r="D31" s="124">
        <f>VLOOKUP(D$4,Attributes!$B$5:$AW$41,$B31,FALSE)</f>
        <v>15</v>
      </c>
      <c r="E31" s="125"/>
      <c r="F31" s="125">
        <f>VLOOKUP(F$4,Attributes!$B$5:$AW$41,$B31,FALSE)</f>
        <v>14</v>
      </c>
      <c r="G31" s="125"/>
      <c r="H31" s="125">
        <f>VLOOKUP(H$4,Attributes!$B$5:$AW$41,$B31,FALSE)</f>
        <v>10</v>
      </c>
      <c r="I31" s="125"/>
      <c r="J31" s="125"/>
      <c r="K31" s="125"/>
      <c r="L31" s="125"/>
      <c r="M31" s="126"/>
    </row>
  </sheetData>
  <mergeCells count="16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T22:Y22"/>
    <mergeCell ref="D23:E23"/>
    <mergeCell ref="F23:G23"/>
    <mergeCell ref="H23:I23"/>
    <mergeCell ref="J23:K23"/>
    <mergeCell ref="L23:M23"/>
    <mergeCell ref="D21:E21"/>
    <mergeCell ref="F21:G21"/>
    <mergeCell ref="H21:I21"/>
    <mergeCell ref="J21:K21"/>
    <mergeCell ref="L21:M21"/>
    <mergeCell ref="D22:E22"/>
    <mergeCell ref="F22:G22"/>
    <mergeCell ref="H22:I22"/>
    <mergeCell ref="J22:K22"/>
    <mergeCell ref="L22:M22"/>
    <mergeCell ref="D20:E20"/>
    <mergeCell ref="F20:G20"/>
    <mergeCell ref="H20:I20"/>
    <mergeCell ref="J20:K20"/>
    <mergeCell ref="L20:M20"/>
    <mergeCell ref="T20:Y20"/>
    <mergeCell ref="T18:Y18"/>
    <mergeCell ref="D19:E19"/>
    <mergeCell ref="F19:G19"/>
    <mergeCell ref="H19:I19"/>
    <mergeCell ref="J19:K19"/>
    <mergeCell ref="L19:M19"/>
    <mergeCell ref="D17:E17"/>
    <mergeCell ref="F17:G17"/>
    <mergeCell ref="H17:I17"/>
    <mergeCell ref="J17:K17"/>
    <mergeCell ref="L17:M17"/>
    <mergeCell ref="D18:E18"/>
    <mergeCell ref="F18:G18"/>
    <mergeCell ref="H18:I18"/>
    <mergeCell ref="J18:K18"/>
    <mergeCell ref="L18:M18"/>
    <mergeCell ref="D16:E16"/>
    <mergeCell ref="F16:G16"/>
    <mergeCell ref="H16:I16"/>
    <mergeCell ref="J16:K16"/>
    <mergeCell ref="L16:M16"/>
    <mergeCell ref="T16:Y16"/>
    <mergeCell ref="AF14:AO15"/>
    <mergeCell ref="D15:E15"/>
    <mergeCell ref="F15:G15"/>
    <mergeCell ref="H15:I15"/>
    <mergeCell ref="J15:K15"/>
    <mergeCell ref="L15:M15"/>
    <mergeCell ref="D14:E14"/>
    <mergeCell ref="F14:G14"/>
    <mergeCell ref="H14:I14"/>
    <mergeCell ref="J14:K14"/>
    <mergeCell ref="L14:M14"/>
    <mergeCell ref="T14:Y14"/>
    <mergeCell ref="L12:M12"/>
    <mergeCell ref="T12:Y12"/>
    <mergeCell ref="D13:E13"/>
    <mergeCell ref="F13:G13"/>
    <mergeCell ref="H13:I13"/>
    <mergeCell ref="J13:K13"/>
    <mergeCell ref="L13:M13"/>
    <mergeCell ref="D11:E11"/>
    <mergeCell ref="F11:G11"/>
    <mergeCell ref="H11:I11"/>
    <mergeCell ref="J11:K11"/>
    <mergeCell ref="L11:M11"/>
    <mergeCell ref="AF11:AO13"/>
    <mergeCell ref="D12:E12"/>
    <mergeCell ref="F12:G12"/>
    <mergeCell ref="H12:I12"/>
    <mergeCell ref="J12:K12"/>
    <mergeCell ref="D10:E10"/>
    <mergeCell ref="F10:G10"/>
    <mergeCell ref="H10:I10"/>
    <mergeCell ref="J10:K10"/>
    <mergeCell ref="L10:M10"/>
    <mergeCell ref="T10:Y10"/>
    <mergeCell ref="Z8:AE8"/>
    <mergeCell ref="D9:E9"/>
    <mergeCell ref="F9:G9"/>
    <mergeCell ref="H9:I9"/>
    <mergeCell ref="J9:K9"/>
    <mergeCell ref="L9:M9"/>
    <mergeCell ref="D8:E8"/>
    <mergeCell ref="F8:G8"/>
    <mergeCell ref="H8:I8"/>
    <mergeCell ref="J8:K8"/>
    <mergeCell ref="L8:M8"/>
    <mergeCell ref="T8:Y8"/>
    <mergeCell ref="T6:Y6"/>
    <mergeCell ref="Z6:AE6"/>
    <mergeCell ref="D7:E7"/>
    <mergeCell ref="F7:G7"/>
    <mergeCell ref="H7:I7"/>
    <mergeCell ref="J7:K7"/>
    <mergeCell ref="L7:M7"/>
    <mergeCell ref="N7:P7"/>
    <mergeCell ref="N5:P5"/>
    <mergeCell ref="D6:E6"/>
    <mergeCell ref="F6:G6"/>
    <mergeCell ref="H6:I6"/>
    <mergeCell ref="J6:K6"/>
    <mergeCell ref="L6:M6"/>
    <mergeCell ref="H3:I3"/>
    <mergeCell ref="J3:K3"/>
    <mergeCell ref="L3:M3"/>
    <mergeCell ref="T4:Y4"/>
    <mergeCell ref="Z4:AE4"/>
    <mergeCell ref="D5:E5"/>
    <mergeCell ref="F5:G5"/>
    <mergeCell ref="H5:I5"/>
    <mergeCell ref="J5:K5"/>
    <mergeCell ref="L5:M5"/>
    <mergeCell ref="D1:AE1"/>
    <mergeCell ref="AF1:AN1"/>
    <mergeCell ref="D2:I2"/>
    <mergeCell ref="J2:M2"/>
    <mergeCell ref="N2:P3"/>
    <mergeCell ref="Q2:S3"/>
    <mergeCell ref="T2:Y2"/>
    <mergeCell ref="Z2:AE2"/>
    <mergeCell ref="D3:E3"/>
    <mergeCell ref="F3:G3"/>
  </mergeCells>
  <conditionalFormatting sqref="D5:M31">
    <cfRule type="cellIs" dxfId="1" priority="1" operator="between">
      <formula>10</formula>
      <formula>14</formula>
    </cfRule>
    <cfRule type="cellIs" dxfId="0" priority="2" operator="greaterThan">
      <formula>14</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2"/>
  <sheetViews>
    <sheetView workbookViewId="0">
      <selection activeCell="G10" sqref="G10"/>
    </sheetView>
  </sheetViews>
  <sheetFormatPr defaultRowHeight="15"/>
  <sheetData>
    <row r="2" spans="2:2">
      <c r="B2" s="162" t="s">
        <v>176</v>
      </c>
    </row>
    <row r="3" spans="2:2">
      <c r="B3" s="162"/>
    </row>
    <row r="4" spans="2:2">
      <c r="B4" s="162" t="s">
        <v>177</v>
      </c>
    </row>
    <row r="5" spans="2:2">
      <c r="B5" s="163" t="s">
        <v>178</v>
      </c>
    </row>
    <row r="6" spans="2:2">
      <c r="B6" s="162" t="s">
        <v>179</v>
      </c>
    </row>
    <row r="7" spans="2:2">
      <c r="B7" s="162" t="s">
        <v>180</v>
      </c>
    </row>
    <row r="8" spans="2:2">
      <c r="B8" s="162" t="s">
        <v>181</v>
      </c>
    </row>
    <row r="9" spans="2:2">
      <c r="B9" s="162" t="s">
        <v>182</v>
      </c>
    </row>
    <row r="10" spans="2:2">
      <c r="B10" s="162" t="s">
        <v>183</v>
      </c>
    </row>
    <row r="11" spans="2:2">
      <c r="B11" s="162"/>
    </row>
    <row r="12" spans="2:2">
      <c r="B12" s="163" t="s">
        <v>184</v>
      </c>
    </row>
    <row r="13" spans="2:2">
      <c r="B13" s="162" t="s">
        <v>185</v>
      </c>
    </row>
    <row r="14" spans="2:2">
      <c r="B14" s="162" t="s">
        <v>186</v>
      </c>
    </row>
    <row r="15" spans="2:2">
      <c r="B15" s="162" t="s">
        <v>187</v>
      </c>
    </row>
    <row r="16" spans="2:2">
      <c r="B16" s="162" t="s">
        <v>188</v>
      </c>
    </row>
    <row r="17" spans="2:2">
      <c r="B17" s="162"/>
    </row>
    <row r="18" spans="2:2">
      <c r="B18" s="162" t="s">
        <v>189</v>
      </c>
    </row>
    <row r="19" spans="2:2">
      <c r="B19" s="162"/>
    </row>
    <row r="20" spans="2:2">
      <c r="B20" s="162" t="s">
        <v>190</v>
      </c>
    </row>
    <row r="21" spans="2:2">
      <c r="B21" s="162"/>
    </row>
    <row r="22" spans="2:2">
      <c r="B22" s="162" t="s">
        <v>191</v>
      </c>
    </row>
    <row r="23" spans="2:2">
      <c r="B23" s="163" t="s">
        <v>192</v>
      </c>
    </row>
    <row r="24" spans="2:2">
      <c r="B24" s="162" t="s">
        <v>193</v>
      </c>
    </row>
    <row r="25" spans="2:2">
      <c r="B25" s="162" t="s">
        <v>194</v>
      </c>
    </row>
    <row r="26" spans="2:2">
      <c r="B26" s="162" t="s">
        <v>195</v>
      </c>
    </row>
    <row r="27" spans="2:2">
      <c r="B27" s="162" t="s">
        <v>196</v>
      </c>
    </row>
    <row r="28" spans="2:2">
      <c r="B28" s="162" t="s">
        <v>197</v>
      </c>
    </row>
    <row r="29" spans="2:2">
      <c r="B29" s="162" t="s">
        <v>198</v>
      </c>
    </row>
    <row r="30" spans="2:2">
      <c r="B30" s="77" t="s">
        <v>199</v>
      </c>
    </row>
    <row r="31" spans="2:2">
      <c r="B31" s="77"/>
    </row>
    <row r="32" spans="2:2">
      <c r="B32" s="77"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workbookViewId="0">
      <selection activeCell="L18" sqref="L18"/>
    </sheetView>
  </sheetViews>
  <sheetFormatPr defaultRowHeight="15"/>
  <sheetData>
    <row r="2" spans="2:2">
      <c r="B2" s="163" t="s">
        <v>201</v>
      </c>
    </row>
    <row r="3" spans="2:2">
      <c r="B3" s="162"/>
    </row>
    <row r="4" spans="2:2">
      <c r="B4" s="162" t="s">
        <v>202</v>
      </c>
    </row>
    <row r="5" spans="2:2">
      <c r="B5" s="162"/>
    </row>
    <row r="6" spans="2:2">
      <c r="B6" s="163" t="s">
        <v>203</v>
      </c>
    </row>
    <row r="7" spans="2:2">
      <c r="B7" s="162"/>
    </row>
    <row r="8" spans="2:2">
      <c r="B8" s="162" t="s">
        <v>204</v>
      </c>
    </row>
    <row r="9" spans="2:2">
      <c r="B9" s="162"/>
    </row>
    <row r="10" spans="2:2">
      <c r="B10" s="162" t="s">
        <v>205</v>
      </c>
    </row>
    <row r="11" spans="2:2">
      <c r="B11" s="162"/>
    </row>
    <row r="12" spans="2:2">
      <c r="B12" s="16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Dropdown</vt:lpstr>
      <vt:lpstr>Attributes</vt:lpstr>
      <vt:lpstr>Lines</vt:lpstr>
      <vt:lpstr>1st</vt:lpstr>
      <vt:lpstr>2nd</vt:lpstr>
      <vt:lpstr>3rd</vt:lpstr>
      <vt:lpstr>4th</vt:lpstr>
      <vt:lpstr>Scouting</vt:lpstr>
      <vt:lpstr>Draft</vt:lpstr>
      <vt:lpstr>Practice tips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Dan07</dc:creator>
  <cp:lastModifiedBy>Dan07</cp:lastModifiedBy>
  <dcterms:created xsi:type="dcterms:W3CDTF">2015-04-18T19:09:17Z</dcterms:created>
  <dcterms:modified xsi:type="dcterms:W3CDTF">2015-04-26T19:27:41Z</dcterms:modified>
</cp:coreProperties>
</file>